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2023'!$A$1:$F$96</definedName>
    <definedName name="_xlnm.Print_Titles" localSheetId="0">'Ejec. Presup. Acumulada 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F31" i="1" l="1"/>
  <c r="F24" i="1" s="1"/>
  <c r="F83" i="1"/>
  <c r="F81" i="1"/>
  <c r="F78" i="1"/>
  <c r="F75" i="1"/>
  <c r="F65" i="1"/>
  <c r="F60" i="1"/>
  <c r="F50" i="1"/>
  <c r="F42" i="1"/>
  <c r="F34" i="1"/>
  <c r="F14" i="1"/>
  <c r="F8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B14" i="1" l="1"/>
  <c r="E81" i="1"/>
  <c r="E78" i="1"/>
  <c r="E75" i="1"/>
  <c r="F68" i="1"/>
  <c r="E65" i="1"/>
  <c r="E60" i="1"/>
  <c r="E50" i="1"/>
  <c r="E42" i="1"/>
  <c r="E34" i="1"/>
  <c r="E24" i="1"/>
  <c r="E14" i="1"/>
  <c r="E8" i="1"/>
  <c r="E83" i="1" l="1"/>
  <c r="D55" i="1"/>
  <c r="D56" i="1"/>
  <c r="D57" i="1"/>
  <c r="D59" i="1"/>
  <c r="D53" i="1"/>
  <c r="D44" i="1"/>
  <c r="D58" i="1" l="1"/>
  <c r="I61" i="1"/>
  <c r="D54" i="1" l="1"/>
  <c r="D52" i="1"/>
  <c r="C8" i="1"/>
  <c r="C14" i="1"/>
  <c r="C24" i="1"/>
  <c r="C50" i="1"/>
  <c r="C60" i="1"/>
  <c r="B8" i="1"/>
  <c r="B24" i="1"/>
  <c r="B50" i="1"/>
  <c r="B60" i="1"/>
  <c r="D64" i="1"/>
  <c r="D63" i="1"/>
  <c r="D62" i="1"/>
  <c r="D12" i="1"/>
  <c r="C42" i="1"/>
  <c r="B42" i="1"/>
  <c r="C34" i="1"/>
  <c r="B34" i="1"/>
  <c r="D29" i="1"/>
  <c r="D26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1" i="1"/>
  <c r="D65" i="1"/>
  <c r="D68" i="1"/>
  <c r="J75" i="1"/>
  <c r="D81" i="1"/>
  <c r="D75" i="1"/>
  <c r="D79" i="1"/>
  <c r="D78" i="1" s="1"/>
  <c r="I83" i="1"/>
  <c r="E72" i="1"/>
  <c r="E85" i="1" s="1"/>
  <c r="H83" i="1"/>
  <c r="C72" i="1" l="1"/>
  <c r="D34" i="1"/>
  <c r="D83" i="1"/>
  <c r="B72" i="1"/>
  <c r="F72" i="1"/>
  <c r="F85" i="1" s="1"/>
  <c r="C85" i="1"/>
  <c r="D60" i="1"/>
  <c r="D42" i="1"/>
  <c r="B85" i="1" l="1"/>
  <c r="D18" i="1" l="1"/>
  <c r="D33" i="1"/>
  <c r="D51" i="1"/>
  <c r="D50" i="1" s="1"/>
  <c r="D23" i="1"/>
  <c r="H72" i="1"/>
  <c r="H85" i="1" s="1"/>
  <c r="D13" i="1" l="1"/>
  <c r="D27" i="1"/>
  <c r="D25" i="1"/>
  <c r="D16" i="1"/>
  <c r="I72" i="1"/>
  <c r="I85" i="1" s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L72" i="1"/>
  <c r="L85" i="1" s="1"/>
  <c r="D31" i="1"/>
  <c r="D24" i="1" s="1"/>
  <c r="G24" i="1" s="1"/>
  <c r="G72" i="1" s="1"/>
  <c r="G85" i="1" s="1"/>
  <c r="M72" i="1" l="1"/>
  <c r="M85" i="1" s="1"/>
  <c r="N72" i="1"/>
  <c r="N85" i="1" s="1"/>
  <c r="N114" i="1" s="1"/>
  <c r="D10" i="1"/>
  <c r="O72" i="1"/>
  <c r="O85" i="1" s="1"/>
  <c r="P72" i="1" l="1"/>
  <c r="P85" i="1" s="1"/>
  <c r="D9" i="1"/>
  <c r="D8" i="1" s="1"/>
  <c r="D72" i="1" s="1"/>
  <c r="D85" i="1" s="1"/>
  <c r="G116" i="1" l="1"/>
  <c r="D114" i="1"/>
  <c r="J113" i="1"/>
  <c r="E114" i="1"/>
  <c r="E121" i="1"/>
  <c r="D118" i="1"/>
  <c r="D116" i="1"/>
  <c r="H119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<sst xmlns="http://schemas.openxmlformats.org/spreadsheetml/2006/main" count="102" uniqueCount="101">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</sst>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4" fillId="2" borderId="5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2506578</xdr:colOff>
      <xdr:row>0</xdr:row>
      <xdr:rowOff>0</xdr:rowOff>
    </xdr:from>
    <xdr:to>
      <xdr:col>3</xdr:col>
      <xdr:colOff>3962</xdr:colOff>
      <xdr:row>4</xdr:row>
      <xdr:rowOff>634553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2104" y="0"/>
          <a:ext cx="8325805" cy="40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21"/>
  <sheetViews>
    <sheetView tabSelected="1" view="pageBreakPreview" zoomScale="19" zoomScaleNormal="32" zoomScaleSheetLayoutView="19" workbookViewId="0">
      <selection activeCell="E5" sqref="E5"/>
    </sheetView>
  </sheetViews>
  <sheetFormatPr baseColWidth="10" defaultColWidth="9.140625" defaultRowHeight="66.75" x14ac:dyDescent="1"/>
  <cols>
    <col min="1" max="1" width="202.85546875" style="1" customWidth="1"/>
    <col min="2" max="2" width="74.85546875" style="1" customWidth="1"/>
    <col min="3" max="3" width="87.140625" style="1" customWidth="1"/>
    <col min="4" max="4" width="73" style="2" customWidth="1"/>
    <col min="5" max="5" width="76.5703125" style="3" customWidth="1"/>
    <col min="6" max="6" width="76.140625" style="28" customWidth="1"/>
    <col min="7" max="7" width="71" style="3" customWidth="1"/>
    <col min="8" max="8" width="73.140625" style="3" customWidth="1"/>
    <col min="9" max="9" width="71.85546875" style="4" customWidth="1"/>
    <col min="10" max="10" width="64.7109375" style="3" customWidth="1"/>
    <col min="11" max="11" width="69.285156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4" spans="1:16" x14ac:dyDescent="1">
      <c r="B4" s="3"/>
    </row>
    <row r="5" spans="1:16" ht="67.5" thickBot="1" x14ac:dyDescent="1.05"/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8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>SUM(B9:B13)</f>
        <v>230366928</v>
      </c>
      <c r="C8" s="22">
        <f>SUM(C9:C13)</f>
        <v>1491646</v>
      </c>
      <c r="D8" s="23">
        <f>SUM(D9:D13)</f>
        <v>33054149.52</v>
      </c>
      <c r="E8" s="23">
        <f>SUM(E9:E13)</f>
        <v>16307764.189999999</v>
      </c>
      <c r="F8" s="23">
        <f>SUM(F9:F13)</f>
        <v>16746385.329999998</v>
      </c>
      <c r="G8" s="24"/>
      <c r="J8" s="24"/>
      <c r="K8" s="25"/>
      <c r="L8" s="25"/>
      <c r="M8" s="26"/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1502640</v>
      </c>
      <c r="D9" s="26">
        <f>SUM(E9:P9)</f>
        <v>28135503.399999999</v>
      </c>
      <c r="E9" s="24">
        <v>13879801.699999999</v>
      </c>
      <c r="F9" s="28">
        <f>28135503.4-E9</f>
        <v>14255701.699999999</v>
      </c>
      <c r="G9" s="24"/>
      <c r="H9" s="24"/>
      <c r="I9" s="2"/>
      <c r="J9" s="24"/>
      <c r="K9" s="31"/>
      <c r="L9" s="25"/>
      <c r="M9" s="26"/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633049</v>
      </c>
      <c r="E10" s="24">
        <v>314024.5</v>
      </c>
      <c r="F10" s="28">
        <f>633049-E10</f>
        <v>319024.5</v>
      </c>
      <c r="G10" s="24"/>
      <c r="H10" s="24"/>
      <c r="I10" s="2"/>
      <c r="J10" s="24"/>
      <c r="K10" s="31"/>
      <c r="L10" s="2"/>
      <c r="M10" s="2"/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 t="shared" ref="D11:D13" si="0">SUM(E11:P11)</f>
        <v>0</v>
      </c>
      <c r="E11" s="35">
        <v>0</v>
      </c>
      <c r="F11" s="89">
        <f>0-E11</f>
        <v>0</v>
      </c>
      <c r="G11" s="24"/>
      <c r="H11" s="24"/>
      <c r="I11" s="24"/>
      <c r="J11" s="24"/>
      <c r="K11" s="2"/>
      <c r="L11" s="33"/>
      <c r="M11" s="2"/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f t="shared" si="0"/>
        <v>0</v>
      </c>
      <c r="E12" s="35">
        <v>0</v>
      </c>
      <c r="F12" s="89">
        <v>0</v>
      </c>
      <c r="G12" s="36"/>
      <c r="J12" s="24"/>
      <c r="K12" s="31"/>
      <c r="L12" s="4"/>
      <c r="M12" s="2"/>
      <c r="N12" s="32"/>
      <c r="O12" s="37"/>
    </row>
    <row r="13" spans="1:16" x14ac:dyDescent="1">
      <c r="A13" s="29" t="s">
        <v>20</v>
      </c>
      <c r="B13" s="30">
        <v>25115040</v>
      </c>
      <c r="C13" s="30">
        <v>479000</v>
      </c>
      <c r="D13" s="26">
        <f t="shared" si="0"/>
        <v>4285597.12</v>
      </c>
      <c r="E13" s="24">
        <v>2113937.9900000002</v>
      </c>
      <c r="F13" s="28">
        <f>4285597.12-E13</f>
        <v>2171659.13</v>
      </c>
      <c r="G13" s="24"/>
      <c r="H13" s="24"/>
      <c r="I13" s="2"/>
      <c r="J13" s="24"/>
      <c r="K13" s="31"/>
      <c r="L13" s="33"/>
      <c r="M13" s="2"/>
      <c r="N13" s="32"/>
      <c r="O13" s="33"/>
      <c r="P13" s="34"/>
    </row>
    <row r="14" spans="1:16" x14ac:dyDescent="1">
      <c r="A14" s="21" t="s">
        <v>21</v>
      </c>
      <c r="B14" s="22">
        <f>SUM(B15:B23)</f>
        <v>52257070</v>
      </c>
      <c r="C14" s="22">
        <f>SUM(C15:C23)</f>
        <v>897508</v>
      </c>
      <c r="D14" s="23">
        <f>SUM(D15:D23)</f>
        <v>6063093.5600000005</v>
      </c>
      <c r="E14" s="23">
        <f>SUM(E15:E23)</f>
        <v>0</v>
      </c>
      <c r="F14" s="23">
        <f>SUM(F15:F23)</f>
        <v>6063093.5600000005</v>
      </c>
      <c r="K14" s="38"/>
      <c r="L14" s="4"/>
      <c r="M14" s="2"/>
      <c r="N14" s="32"/>
      <c r="O14" s="33"/>
    </row>
    <row r="15" spans="1:16" x14ac:dyDescent="1">
      <c r="A15" s="29" t="s">
        <v>22</v>
      </c>
      <c r="B15" s="30">
        <v>13638396</v>
      </c>
      <c r="C15" s="30">
        <v>-2100000</v>
      </c>
      <c r="D15" s="26">
        <f>SUM(E15:P15)</f>
        <v>1562151.56</v>
      </c>
      <c r="E15" s="39">
        <v>0</v>
      </c>
      <c r="F15" s="28">
        <f>1562151.56-E15</f>
        <v>1562151.56</v>
      </c>
      <c r="G15" s="24"/>
      <c r="H15" s="24"/>
      <c r="I15" s="2"/>
      <c r="J15" s="24"/>
      <c r="K15" s="31"/>
      <c r="L15" s="33"/>
      <c r="M15" s="2"/>
      <c r="N15" s="32"/>
      <c r="O15" s="33"/>
      <c r="P15" s="34"/>
    </row>
    <row r="16" spans="1:16" x14ac:dyDescent="1">
      <c r="A16" s="29" t="s">
        <v>23</v>
      </c>
      <c r="B16" s="30">
        <v>400000</v>
      </c>
      <c r="C16" s="30">
        <v>600000</v>
      </c>
      <c r="D16" s="26">
        <f t="shared" ref="D16:D23" si="1">SUM(E16:P16)</f>
        <v>0</v>
      </c>
      <c r="E16" s="35">
        <v>0</v>
      </c>
      <c r="F16" s="89">
        <v>0</v>
      </c>
      <c r="G16" s="34"/>
      <c r="H16" s="34"/>
      <c r="I16" s="33"/>
      <c r="J16" s="34"/>
      <c r="K16" s="40"/>
      <c r="L16" s="37"/>
      <c r="M16" s="2"/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1"/>
        <v>269090</v>
      </c>
      <c r="E17" s="35">
        <v>0</v>
      </c>
      <c r="F17" s="89">
        <f>269090-E17</f>
        <v>269090</v>
      </c>
      <c r="G17" s="24"/>
      <c r="H17" s="24"/>
      <c r="I17" s="2"/>
      <c r="J17" s="24"/>
      <c r="K17" s="42"/>
      <c r="L17" s="33"/>
      <c r="M17" s="2"/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-2900000</v>
      </c>
      <c r="D18" s="26">
        <f t="shared" si="1"/>
        <v>0</v>
      </c>
      <c r="E18" s="35">
        <v>0</v>
      </c>
      <c r="F18" s="89">
        <v>0</v>
      </c>
      <c r="G18" s="24"/>
      <c r="H18" s="24"/>
      <c r="I18" s="2"/>
      <c r="J18" s="24"/>
      <c r="K18" s="31"/>
      <c r="L18" s="33"/>
      <c r="M18" s="2"/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325340</v>
      </c>
      <c r="D19" s="26">
        <f t="shared" si="1"/>
        <v>0</v>
      </c>
      <c r="E19" s="39">
        <v>0</v>
      </c>
      <c r="F19" s="89">
        <v>0</v>
      </c>
      <c r="G19" s="24"/>
      <c r="H19" s="24"/>
      <c r="I19" s="2"/>
      <c r="J19" s="24"/>
      <c r="K19" s="43"/>
      <c r="L19" s="33"/>
      <c r="M19" s="2"/>
      <c r="N19" s="32"/>
      <c r="O19" s="33"/>
      <c r="P19" s="34"/>
    </row>
    <row r="20" spans="1:16" x14ac:dyDescent="1">
      <c r="A20" s="29" t="s">
        <v>27</v>
      </c>
      <c r="B20" s="30">
        <v>2017378</v>
      </c>
      <c r="C20" s="30">
        <v>270000</v>
      </c>
      <c r="D20" s="26">
        <f t="shared" si="1"/>
        <v>209082.62</v>
      </c>
      <c r="E20" s="39">
        <v>0</v>
      </c>
      <c r="F20" s="28">
        <f>209082.62-E20</f>
        <v>209082.62</v>
      </c>
      <c r="G20" s="24"/>
      <c r="H20" s="24"/>
      <c r="I20" s="2"/>
      <c r="J20" s="24"/>
      <c r="K20" s="31"/>
      <c r="L20" s="33"/>
      <c r="M20" s="2"/>
      <c r="N20" s="32"/>
      <c r="O20" s="33"/>
      <c r="P20" s="34"/>
    </row>
    <row r="21" spans="1:16" ht="133.5" x14ac:dyDescent="1">
      <c r="A21" s="29" t="s">
        <v>28</v>
      </c>
      <c r="B21" s="30">
        <v>5471374</v>
      </c>
      <c r="C21" s="30">
        <v>2622971.5</v>
      </c>
      <c r="D21" s="26">
        <f>SUM(E21:P21)</f>
        <v>0</v>
      </c>
      <c r="E21" s="35">
        <v>0</v>
      </c>
      <c r="F21" s="89">
        <v>0</v>
      </c>
      <c r="G21" s="24"/>
      <c r="H21" s="24"/>
      <c r="I21" s="2"/>
      <c r="J21" s="24"/>
      <c r="K21" s="31"/>
      <c r="L21" s="33"/>
      <c r="M21" s="2"/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5544196.5</v>
      </c>
      <c r="D22" s="26">
        <f t="shared" si="1"/>
        <v>2182469.38</v>
      </c>
      <c r="E22" s="35">
        <v>0</v>
      </c>
      <c r="F22" s="89">
        <f>2182469.38-E22</f>
        <v>2182469.38</v>
      </c>
      <c r="G22" s="34"/>
      <c r="H22" s="24"/>
      <c r="I22" s="2"/>
      <c r="J22" s="24"/>
      <c r="K22" s="31"/>
      <c r="L22" s="33"/>
      <c r="M22" s="2"/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-380000</v>
      </c>
      <c r="D23" s="26">
        <f t="shared" si="1"/>
        <v>1840300</v>
      </c>
      <c r="E23" s="35">
        <v>0</v>
      </c>
      <c r="F23" s="89">
        <f>1840300-E23</f>
        <v>1840300</v>
      </c>
      <c r="G23" s="24"/>
      <c r="H23" s="24"/>
      <c r="I23" s="33"/>
      <c r="J23" s="34"/>
      <c r="K23" s="40"/>
      <c r="L23" s="33"/>
      <c r="M23" s="2"/>
      <c r="N23" s="32"/>
      <c r="O23" s="33"/>
      <c r="P23" s="34"/>
    </row>
    <row r="24" spans="1:16" x14ac:dyDescent="1">
      <c r="A24" s="21" t="s">
        <v>30</v>
      </c>
      <c r="B24" s="22">
        <f>SUM(B25:B33)</f>
        <v>21455788</v>
      </c>
      <c r="C24" s="22">
        <f>SUM(C25:C33)</f>
        <v>-3589154</v>
      </c>
      <c r="D24" s="23">
        <f>SUM(D25:D33)</f>
        <v>2496752.46</v>
      </c>
      <c r="E24" s="23">
        <f>SUM(E25:E33)</f>
        <v>0</v>
      </c>
      <c r="F24" s="23">
        <f>SUM(F25:F33)</f>
        <v>2496752.46</v>
      </c>
      <c r="G24" s="24">
        <f>2496752.46-D24</f>
        <v>0</v>
      </c>
      <c r="K24" s="38"/>
      <c r="L24" s="4"/>
      <c r="M24" s="2"/>
      <c r="N24" s="32"/>
      <c r="O24" s="4"/>
    </row>
    <row r="25" spans="1:16" x14ac:dyDescent="1">
      <c r="A25" s="29" t="s">
        <v>31</v>
      </c>
      <c r="B25" s="30">
        <v>900000</v>
      </c>
      <c r="C25" s="30">
        <v>-100000</v>
      </c>
      <c r="D25" s="26">
        <f>SUM(E25:P25)</f>
        <v>0</v>
      </c>
      <c r="E25" s="35">
        <v>0</v>
      </c>
      <c r="F25" s="28">
        <v>0</v>
      </c>
      <c r="G25" s="24"/>
      <c r="H25" s="24"/>
      <c r="I25" s="2"/>
      <c r="J25" s="24"/>
      <c r="K25" s="31"/>
      <c r="L25" s="33"/>
      <c r="M25" s="2"/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320000</v>
      </c>
      <c r="D26" s="26">
        <f t="shared" ref="D26:D64" si="2">SUM(E26:P26)</f>
        <v>287294.59999999998</v>
      </c>
      <c r="E26" s="35">
        <v>0</v>
      </c>
      <c r="F26" s="89">
        <f>287294.6-E26</f>
        <v>287294.59999999998</v>
      </c>
      <c r="G26" s="34"/>
      <c r="H26" s="34"/>
      <c r="I26" s="33"/>
      <c r="J26" s="34"/>
      <c r="K26" s="40"/>
      <c r="L26" s="37"/>
      <c r="M26" s="2"/>
      <c r="N26" s="32"/>
      <c r="O26" s="37"/>
      <c r="P26" s="41"/>
    </row>
    <row r="27" spans="1:16" x14ac:dyDescent="1">
      <c r="A27" s="29" t="s">
        <v>33</v>
      </c>
      <c r="B27" s="30">
        <v>3246900</v>
      </c>
      <c r="C27" s="30">
        <v>-590266</v>
      </c>
      <c r="D27" s="26">
        <f>SUM(E27:P27)</f>
        <v>1361944.2</v>
      </c>
      <c r="E27" s="35">
        <v>0</v>
      </c>
      <c r="F27" s="89">
        <f>1361944.2-E27</f>
        <v>1361944.2</v>
      </c>
      <c r="G27" s="24"/>
      <c r="H27" s="24"/>
      <c r="I27" s="44"/>
      <c r="J27" s="24"/>
      <c r="K27" s="31"/>
      <c r="L27" s="33"/>
      <c r="M27" s="2"/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2"/>
        <v>0</v>
      </c>
      <c r="E28" s="35">
        <v>0</v>
      </c>
      <c r="F28" s="89">
        <v>0</v>
      </c>
      <c r="H28" s="36"/>
      <c r="K28" s="45"/>
      <c r="L28" s="4"/>
      <c r="M28" s="2"/>
      <c r="N28" s="32"/>
      <c r="O28" s="33"/>
    </row>
    <row r="29" spans="1:16" x14ac:dyDescent="1">
      <c r="A29" s="29" t="s">
        <v>35</v>
      </c>
      <c r="B29" s="30">
        <v>0</v>
      </c>
      <c r="C29" s="30">
        <v>30000</v>
      </c>
      <c r="D29" s="26">
        <f t="shared" si="2"/>
        <v>0</v>
      </c>
      <c r="E29" s="35">
        <v>0</v>
      </c>
      <c r="F29" s="89">
        <v>0</v>
      </c>
      <c r="G29" s="28"/>
      <c r="H29" s="34"/>
      <c r="I29" s="33"/>
      <c r="J29" s="34"/>
      <c r="K29" s="40"/>
      <c r="L29" s="33"/>
      <c r="M29" s="2"/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0</v>
      </c>
      <c r="D30" s="26">
        <f t="shared" si="2"/>
        <v>0</v>
      </c>
      <c r="E30" s="35">
        <v>0</v>
      </c>
      <c r="F30" s="89">
        <f>0</f>
        <v>0</v>
      </c>
      <c r="I30" s="46"/>
      <c r="J30" s="36"/>
      <c r="K30" s="45"/>
      <c r="L30" s="37"/>
      <c r="M30" s="2"/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415922.56</v>
      </c>
      <c r="E31" s="47">
        <v>0</v>
      </c>
      <c r="F31" s="89">
        <f>415922.56-E31</f>
        <v>415922.56</v>
      </c>
      <c r="G31" s="48"/>
      <c r="H31" s="24"/>
      <c r="I31" s="2"/>
      <c r="J31" s="49"/>
      <c r="K31" s="31"/>
      <c r="L31" s="50"/>
      <c r="M31" s="51"/>
      <c r="N31" s="52"/>
      <c r="O31" s="33"/>
      <c r="P31" s="53"/>
    </row>
    <row r="32" spans="1:16" s="55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2"/>
        <v>0</v>
      </c>
      <c r="E32" s="54"/>
      <c r="F32" s="89"/>
      <c r="I32" s="56"/>
      <c r="K32" s="57"/>
      <c r="L32" s="56"/>
      <c r="M32" s="51"/>
      <c r="N32" s="52"/>
      <c r="O32" s="33"/>
    </row>
    <row r="33" spans="1:16" x14ac:dyDescent="1">
      <c r="A33" s="29" t="s">
        <v>39</v>
      </c>
      <c r="B33" s="30">
        <v>2828888</v>
      </c>
      <c r="C33" s="30">
        <v>-130888</v>
      </c>
      <c r="D33" s="26">
        <f t="shared" si="2"/>
        <v>431591.1</v>
      </c>
      <c r="E33" s="35"/>
      <c r="F33" s="89">
        <f>431591.1-E33</f>
        <v>431591.1</v>
      </c>
      <c r="G33" s="24"/>
      <c r="H33" s="24"/>
      <c r="I33" s="2"/>
      <c r="J33" s="24"/>
      <c r="K33" s="31"/>
      <c r="L33" s="33"/>
      <c r="M33" s="2"/>
      <c r="N33" s="32"/>
      <c r="O33" s="33"/>
      <c r="P33" s="34"/>
    </row>
    <row r="34" spans="1:16" x14ac:dyDescent="1">
      <c r="A34" s="21" t="s">
        <v>40</v>
      </c>
      <c r="B34" s="58">
        <f>SUM(B35:B41)</f>
        <v>0</v>
      </c>
      <c r="C34" s="58">
        <f>SUM(C35:C41)</f>
        <v>0</v>
      </c>
      <c r="D34" s="23">
        <f>SUM(D35:D41)</f>
        <v>0</v>
      </c>
      <c r="E34" s="23">
        <f>SUM(E35:E41)</f>
        <v>0</v>
      </c>
      <c r="F34" s="23">
        <f>SUM(F35:F41)</f>
        <v>0</v>
      </c>
      <c r="K34" s="38">
        <v>0</v>
      </c>
      <c r="L34" s="4"/>
      <c r="M34" s="2"/>
      <c r="N34" s="32"/>
      <c r="O34" s="4"/>
    </row>
    <row r="35" spans="1:16" x14ac:dyDescent="1">
      <c r="A35" s="29" t="s">
        <v>41</v>
      </c>
      <c r="B35" s="22">
        <v>0</v>
      </c>
      <c r="C35" s="22">
        <v>0</v>
      </c>
      <c r="D35" s="26">
        <f t="shared" si="2"/>
        <v>0</v>
      </c>
      <c r="E35" s="35">
        <v>0</v>
      </c>
      <c r="F35" s="89">
        <v>0</v>
      </c>
      <c r="G35" s="3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2"/>
        <v>0</v>
      </c>
      <c r="E36" s="35">
        <v>0</v>
      </c>
      <c r="F36" s="89">
        <v>0</v>
      </c>
      <c r="G36" s="3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2"/>
        <v>0</v>
      </c>
      <c r="E37" s="35">
        <v>0</v>
      </c>
      <c r="F37" s="89">
        <v>0</v>
      </c>
      <c r="G37" s="3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2"/>
        <v>0</v>
      </c>
      <c r="E38" s="35">
        <v>0</v>
      </c>
      <c r="F38" s="89">
        <v>0</v>
      </c>
      <c r="G38" s="3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2"/>
        <v>0</v>
      </c>
      <c r="E39" s="35">
        <v>0</v>
      </c>
      <c r="F39" s="89">
        <v>0</v>
      </c>
      <c r="G39" s="3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x14ac:dyDescent="1">
      <c r="A40" s="29" t="s">
        <v>46</v>
      </c>
      <c r="B40" s="22">
        <v>0</v>
      </c>
      <c r="C40" s="22">
        <v>0</v>
      </c>
      <c r="D40" s="26">
        <f t="shared" si="2"/>
        <v>0</v>
      </c>
      <c r="E40" s="35">
        <v>0</v>
      </c>
      <c r="F40" s="89">
        <v>0</v>
      </c>
      <c r="G40" s="3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2"/>
        <v>0</v>
      </c>
      <c r="E41" s="35">
        <v>0</v>
      </c>
      <c r="F41" s="89">
        <v>0</v>
      </c>
      <c r="G41" s="3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8">
        <f>SUM(B43:B49)</f>
        <v>0</v>
      </c>
      <c r="C42" s="58">
        <f>SUM(C43:C49)</f>
        <v>0</v>
      </c>
      <c r="D42" s="23">
        <f>SUM(D43:D49)</f>
        <v>0</v>
      </c>
      <c r="E42" s="23">
        <f>SUM(E43:E49)</f>
        <v>0</v>
      </c>
      <c r="F42" s="23">
        <f>SUM(F43:F49)</f>
        <v>0</v>
      </c>
      <c r="K42" s="38"/>
      <c r="L42" s="4"/>
      <c r="M42" s="2"/>
      <c r="N42" s="32"/>
      <c r="O42" s="4"/>
    </row>
    <row r="43" spans="1:16" x14ac:dyDescent="1">
      <c r="A43" s="29" t="s">
        <v>49</v>
      </c>
      <c r="B43" s="22">
        <v>0</v>
      </c>
      <c r="C43" s="22">
        <v>0</v>
      </c>
      <c r="D43" s="26">
        <f t="shared" si="2"/>
        <v>0</v>
      </c>
      <c r="E43" s="35">
        <v>0</v>
      </c>
      <c r="F43" s="28">
        <v>0</v>
      </c>
      <c r="G43" s="3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2"/>
        <v>0</v>
      </c>
      <c r="E44" s="35"/>
      <c r="F44" s="28">
        <v>0</v>
      </c>
      <c r="G44" s="3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2"/>
        <v>0</v>
      </c>
      <c r="E45" s="35">
        <v>0</v>
      </c>
      <c r="F45" s="28">
        <v>0</v>
      </c>
      <c r="G45" s="3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2"/>
        <v>0</v>
      </c>
      <c r="E46" s="35">
        <v>0</v>
      </c>
      <c r="F46" s="28">
        <v>0</v>
      </c>
      <c r="G46" s="3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2"/>
        <v>0</v>
      </c>
      <c r="E47" s="35">
        <v>0</v>
      </c>
      <c r="F47" s="28">
        <v>0</v>
      </c>
      <c r="G47" s="3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x14ac:dyDescent="1">
      <c r="A48" s="29" t="s">
        <v>54</v>
      </c>
      <c r="B48" s="22">
        <v>0</v>
      </c>
      <c r="C48" s="22">
        <v>0</v>
      </c>
      <c r="D48" s="26">
        <f t="shared" si="2"/>
        <v>0</v>
      </c>
      <c r="E48" s="35">
        <v>0</v>
      </c>
      <c r="F48" s="28">
        <v>0</v>
      </c>
      <c r="G48" s="3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2"/>
        <v>0</v>
      </c>
      <c r="E49" s="35">
        <v>0</v>
      </c>
      <c r="F49" s="28">
        <v>0</v>
      </c>
      <c r="G49" s="3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x14ac:dyDescent="1">
      <c r="A50" s="21" t="s">
        <v>56</v>
      </c>
      <c r="B50" s="22">
        <f>SUM(B51:B59)</f>
        <v>2900000</v>
      </c>
      <c r="C50" s="22">
        <f>SUM(C51:C59)</f>
        <v>1200000</v>
      </c>
      <c r="D50" s="23">
        <f>SUM(D51:D59)</f>
        <v>1429565.28</v>
      </c>
      <c r="E50" s="23">
        <f>SUM(E51:E59)</f>
        <v>0</v>
      </c>
      <c r="F50" s="23">
        <f>SUM(F51:F59)</f>
        <v>1429565.28</v>
      </c>
      <c r="K50" s="38"/>
      <c r="L50" s="4"/>
      <c r="M50" s="2"/>
      <c r="N50" s="32"/>
      <c r="O50" s="4"/>
    </row>
    <row r="51" spans="1:16" x14ac:dyDescent="1">
      <c r="A51" s="29" t="s">
        <v>57</v>
      </c>
      <c r="B51" s="30">
        <v>1900000</v>
      </c>
      <c r="C51" s="30">
        <v>1200000</v>
      </c>
      <c r="D51" s="26">
        <f t="shared" si="2"/>
        <v>1429565.28</v>
      </c>
      <c r="E51" s="35"/>
      <c r="F51" s="28">
        <f>1429565.28-E51</f>
        <v>1429565.28</v>
      </c>
      <c r="G51" s="24"/>
      <c r="H51" s="24"/>
      <c r="I51" s="2"/>
      <c r="J51" s="24"/>
      <c r="K51" s="31"/>
      <c r="L51" s="33"/>
      <c r="M51" s="2"/>
      <c r="N51" s="32"/>
      <c r="O51" s="33"/>
      <c r="P51" s="34"/>
    </row>
    <row r="52" spans="1:16" x14ac:dyDescent="1">
      <c r="A52" s="29" t="s">
        <v>58</v>
      </c>
      <c r="B52" s="30">
        <v>0</v>
      </c>
      <c r="C52" s="30"/>
      <c r="D52" s="26">
        <f t="shared" si="2"/>
        <v>0</v>
      </c>
      <c r="E52" s="35"/>
      <c r="F52" s="28">
        <v>0</v>
      </c>
      <c r="G52" s="36"/>
      <c r="I52" s="46"/>
      <c r="J52" s="41"/>
      <c r="K52" s="45"/>
      <c r="L52" s="46"/>
      <c r="M52" s="2"/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/>
      <c r="D53" s="26">
        <f t="shared" si="2"/>
        <v>0</v>
      </c>
      <c r="E53" s="35"/>
      <c r="F53" s="28">
        <v>0</v>
      </c>
      <c r="G53" s="36"/>
      <c r="K53" s="38"/>
      <c r="L53" s="46"/>
      <c r="M53" s="2"/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0</v>
      </c>
      <c r="D54" s="26">
        <f t="shared" si="2"/>
        <v>0</v>
      </c>
      <c r="E54" s="35"/>
      <c r="F54" s="28">
        <v>0</v>
      </c>
      <c r="G54" s="36"/>
      <c r="H54" s="24"/>
      <c r="I54" s="2"/>
      <c r="J54" s="24"/>
      <c r="K54" s="31"/>
      <c r="L54" s="33"/>
      <c r="M54" s="2"/>
      <c r="N54" s="32"/>
      <c r="O54" s="33"/>
      <c r="P54" s="41"/>
    </row>
    <row r="55" spans="1:16" x14ac:dyDescent="1">
      <c r="A55" s="29" t="s">
        <v>61</v>
      </c>
      <c r="B55" s="30"/>
      <c r="C55" s="30"/>
      <c r="D55" s="26">
        <f t="shared" si="2"/>
        <v>0</v>
      </c>
      <c r="E55" s="35"/>
      <c r="F55" s="28">
        <v>0</v>
      </c>
      <c r="G55" s="36"/>
      <c r="H55" s="24"/>
      <c r="I55" s="33"/>
      <c r="J55" s="24"/>
      <c r="K55" s="31"/>
      <c r="L55" s="33"/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2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2"/>
        <v>0</v>
      </c>
      <c r="E57" s="35"/>
      <c r="F57" s="28">
        <v>0</v>
      </c>
      <c r="K57" s="38"/>
      <c r="L57" s="4"/>
      <c r="M57" s="2"/>
      <c r="N57" s="32"/>
      <c r="O57" s="33"/>
    </row>
    <row r="58" spans="1:16" x14ac:dyDescent="1">
      <c r="A58" s="29" t="s">
        <v>64</v>
      </c>
      <c r="B58" s="30"/>
      <c r="C58" s="30"/>
      <c r="D58" s="26">
        <f t="shared" si="2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2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0</v>
      </c>
      <c r="D60" s="59">
        <f>SUM(D61:D64)</f>
        <v>0</v>
      </c>
      <c r="E60" s="59">
        <f>SUM(E61:E64)</f>
        <v>0</v>
      </c>
      <c r="F60" s="59">
        <f>SUM(F61:F64)</f>
        <v>0</v>
      </c>
      <c r="K60" s="38"/>
      <c r="L60" s="4"/>
      <c r="M60" s="2"/>
      <c r="N60" s="32"/>
      <c r="O60" s="33"/>
    </row>
    <row r="61" spans="1:16" x14ac:dyDescent="1">
      <c r="A61" s="29" t="s">
        <v>67</v>
      </c>
      <c r="B61" s="30">
        <v>0</v>
      </c>
      <c r="C61" s="30"/>
      <c r="D61" s="2">
        <f t="shared" si="2"/>
        <v>0</v>
      </c>
      <c r="E61" s="35">
        <v>0</v>
      </c>
      <c r="F61" s="28">
        <v>0</v>
      </c>
      <c r="G61" s="36">
        <v>0</v>
      </c>
      <c r="H61" s="34">
        <v>0</v>
      </c>
      <c r="I61" s="33">
        <f>0</f>
        <v>0</v>
      </c>
      <c r="J61" s="34"/>
      <c r="K61" s="38">
        <v>0</v>
      </c>
      <c r="L61" s="37"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/>
      <c r="D62" s="2">
        <f t="shared" si="2"/>
        <v>0</v>
      </c>
      <c r="E62" s="35">
        <v>0</v>
      </c>
      <c r="F62" s="28">
        <v>0</v>
      </c>
      <c r="G62" s="3">
        <v>0</v>
      </c>
      <c r="H62" s="3">
        <v>0</v>
      </c>
      <c r="I62" s="4">
        <v>0</v>
      </c>
      <c r="J62" s="3">
        <v>0</v>
      </c>
      <c r="K62" s="38"/>
      <c r="L62" s="4">
        <v>0</v>
      </c>
      <c r="M62" s="2"/>
      <c r="N62" s="32"/>
      <c r="O62" s="4"/>
      <c r="P62" s="41"/>
    </row>
    <row r="63" spans="1:16" x14ac:dyDescent="1">
      <c r="A63" s="29" t="s">
        <v>69</v>
      </c>
      <c r="B63" s="30"/>
      <c r="C63" s="30"/>
      <c r="D63" s="2">
        <f t="shared" si="2"/>
        <v>0</v>
      </c>
      <c r="E63" s="35">
        <v>0</v>
      </c>
      <c r="F63" s="28">
        <v>0</v>
      </c>
      <c r="G63" s="3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133.5" x14ac:dyDescent="1">
      <c r="A64" s="29" t="s">
        <v>70</v>
      </c>
      <c r="B64" s="30"/>
      <c r="C64" s="30"/>
      <c r="D64" s="2">
        <f t="shared" si="2"/>
        <v>0</v>
      </c>
      <c r="E64" s="35">
        <v>0</v>
      </c>
      <c r="F64" s="28">
        <v>0</v>
      </c>
      <c r="G64" s="3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133.5" x14ac:dyDescent="1">
      <c r="A65" s="21" t="s">
        <v>71</v>
      </c>
      <c r="B65" s="22"/>
      <c r="C65" s="22"/>
      <c r="D65" s="59">
        <f>SUM(D66:D67)</f>
        <v>0</v>
      </c>
      <c r="E65" s="59">
        <f>SUM(E66:E67)</f>
        <v>0</v>
      </c>
      <c r="F65" s="59">
        <f>SUM(F66:F67)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3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3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9">
        <f>SUM(D69:D71)</f>
        <v>0</v>
      </c>
      <c r="F68" s="59">
        <f>SUM(E69:E71)</f>
        <v>0</v>
      </c>
      <c r="K68" s="38"/>
      <c r="L68" s="4">
        <v>0</v>
      </c>
      <c r="M68" s="2"/>
      <c r="N68" s="32"/>
      <c r="O68" s="4"/>
    </row>
    <row r="69" spans="1:16" x14ac:dyDescent="1">
      <c r="A69" s="29" t="s">
        <v>75</v>
      </c>
      <c r="B69" s="30"/>
      <c r="C69" s="30"/>
      <c r="E69" s="35">
        <v>0</v>
      </c>
      <c r="F69" s="28">
        <v>0</v>
      </c>
      <c r="G69" s="3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x14ac:dyDescent="1">
      <c r="A70" s="29" t="s">
        <v>76</v>
      </c>
      <c r="B70" s="30"/>
      <c r="C70" s="30"/>
      <c r="E70" s="35">
        <v>0</v>
      </c>
      <c r="F70" s="28">
        <v>0</v>
      </c>
      <c r="G70" s="3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3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60" t="s">
        <v>78</v>
      </c>
      <c r="B72" s="61">
        <f>B8+B14+B24+B50+B60</f>
        <v>306979786</v>
      </c>
      <c r="C72" s="61">
        <f>C8+C14+C24+C50+C60</f>
        <v>0</v>
      </c>
      <c r="D72" s="61">
        <f>D8+D14+D24+D50+D60</f>
        <v>43043560.82</v>
      </c>
      <c r="E72" s="62">
        <f t="shared" ref="E72:P72" si="3">SUM(E9:E71)</f>
        <v>16307764.189999999</v>
      </c>
      <c r="F72" s="90">
        <f t="shared" si="3"/>
        <v>36725207.93</v>
      </c>
      <c r="G72" s="63">
        <f t="shared" si="3"/>
        <v>0</v>
      </c>
      <c r="H72" s="63">
        <f t="shared" si="3"/>
        <v>0</v>
      </c>
      <c r="I72" s="63">
        <f t="shared" si="3"/>
        <v>0</v>
      </c>
      <c r="J72" s="63">
        <f t="shared" si="3"/>
        <v>0</v>
      </c>
      <c r="K72" s="63">
        <f t="shared" si="3"/>
        <v>0</v>
      </c>
      <c r="L72" s="63">
        <f t="shared" si="3"/>
        <v>0</v>
      </c>
      <c r="M72" s="64">
        <f t="shared" si="3"/>
        <v>0</v>
      </c>
      <c r="N72" s="65">
        <f t="shared" si="3"/>
        <v>0</v>
      </c>
      <c r="O72" s="64">
        <f t="shared" si="3"/>
        <v>0</v>
      </c>
      <c r="P72" s="63">
        <f t="shared" si="3"/>
        <v>0</v>
      </c>
    </row>
    <row r="73" spans="1:16" x14ac:dyDescent="1">
      <c r="A73" s="29"/>
      <c r="B73" s="29"/>
      <c r="C73" s="29"/>
      <c r="E73" s="35"/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6"/>
      <c r="E74" s="67"/>
      <c r="F74" s="91"/>
      <c r="G74" s="67"/>
      <c r="H74" s="67"/>
      <c r="I74" s="68"/>
      <c r="J74" s="67"/>
      <c r="K74" s="68"/>
      <c r="L74" s="68"/>
      <c r="M74" s="66"/>
      <c r="N74" s="69"/>
      <c r="O74" s="68"/>
      <c r="P74" s="67"/>
    </row>
    <row r="75" spans="1:16" x14ac:dyDescent="1">
      <c r="A75" s="21" t="s">
        <v>80</v>
      </c>
      <c r="B75" s="21"/>
      <c r="C75" s="21"/>
      <c r="D75" s="59">
        <f>D76+D77</f>
        <v>0</v>
      </c>
      <c r="E75" s="59">
        <f>E76+E77</f>
        <v>0</v>
      </c>
      <c r="F75" s="59">
        <f>F76+F77</f>
        <v>0</v>
      </c>
      <c r="J75" s="34">
        <f>J76+J77</f>
        <v>0</v>
      </c>
      <c r="K75" s="33"/>
      <c r="L75" s="4"/>
      <c r="M75" s="2"/>
      <c r="N75" s="32"/>
      <c r="O75" s="4"/>
    </row>
    <row r="76" spans="1:16" x14ac:dyDescent="1">
      <c r="A76" s="29" t="s">
        <v>81</v>
      </c>
      <c r="B76" s="29"/>
      <c r="C76" s="29"/>
      <c r="E76" s="35">
        <v>0</v>
      </c>
      <c r="F76" s="89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70"/>
      <c r="C77" s="29"/>
      <c r="E77" s="35">
        <v>0</v>
      </c>
      <c r="F77" s="89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9">
        <f>D79+D80</f>
        <v>0</v>
      </c>
      <c r="E78" s="59">
        <f>E79+E80</f>
        <v>0</v>
      </c>
      <c r="F78" s="59">
        <f>F79+F80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9">
        <v>0</v>
      </c>
      <c r="G79" s="34"/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x14ac:dyDescent="1">
      <c r="A80" s="29" t="s">
        <v>85</v>
      </c>
      <c r="B80" s="29"/>
      <c r="C80" s="29"/>
      <c r="E80" s="35">
        <v>0</v>
      </c>
      <c r="F80" s="89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9">
        <f>D82</f>
        <v>0</v>
      </c>
      <c r="E81" s="59">
        <f>E82</f>
        <v>0</v>
      </c>
      <c r="F81" s="59">
        <f>F82</f>
        <v>0</v>
      </c>
      <c r="K81" s="4"/>
      <c r="L81" s="4"/>
      <c r="M81" s="2"/>
      <c r="N81" s="32"/>
      <c r="O81" s="4"/>
    </row>
    <row r="82" spans="1:16" x14ac:dyDescent="1">
      <c r="A82" s="29" t="s">
        <v>87</v>
      </c>
      <c r="B82" s="29"/>
      <c r="C82" s="29"/>
      <c r="E82" s="35">
        <v>0</v>
      </c>
      <c r="F82" s="89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60" t="s">
        <v>88</v>
      </c>
      <c r="B83" s="60"/>
      <c r="C83" s="60"/>
      <c r="D83" s="71">
        <f>D75+D78+D81</f>
        <v>0</v>
      </c>
      <c r="E83" s="71">
        <f>E75+E78+E81</f>
        <v>0</v>
      </c>
      <c r="F83" s="71">
        <f>F75+F78+F81</f>
        <v>0</v>
      </c>
      <c r="G83" s="63"/>
      <c r="H83" s="62">
        <f>SUM(H74:H82)</f>
        <v>0</v>
      </c>
      <c r="I83" s="62">
        <f>SUM(I74:I82)</f>
        <v>0</v>
      </c>
      <c r="J83" s="63"/>
      <c r="K83" s="63"/>
      <c r="L83" s="63"/>
      <c r="M83" s="64"/>
      <c r="N83" s="65"/>
      <c r="O83" s="63"/>
      <c r="P83" s="63"/>
    </row>
    <row r="84" spans="1:16" x14ac:dyDescent="1">
      <c r="A84" s="72"/>
      <c r="B84" s="72"/>
      <c r="C84" s="72"/>
      <c r="K84" s="4"/>
      <c r="L84" s="4"/>
      <c r="M84" s="2"/>
      <c r="N84" s="32"/>
      <c r="O84" s="4"/>
    </row>
    <row r="85" spans="1:16" s="4" customFormat="1" x14ac:dyDescent="1">
      <c r="A85" s="60" t="s">
        <v>89</v>
      </c>
      <c r="B85" s="73">
        <f>B72+B83</f>
        <v>306979786</v>
      </c>
      <c r="C85" s="73">
        <f>C72+C83</f>
        <v>0</v>
      </c>
      <c r="D85" s="74">
        <f t="shared" ref="D85:I85" si="4">SUM(D83,D72)</f>
        <v>43043560.82</v>
      </c>
      <c r="E85" s="75">
        <f t="shared" si="4"/>
        <v>16307764.189999999</v>
      </c>
      <c r="F85" s="76">
        <f t="shared" si="4"/>
        <v>36725207.93</v>
      </c>
      <c r="G85" s="76">
        <f t="shared" si="4"/>
        <v>0</v>
      </c>
      <c r="H85" s="76">
        <f t="shared" si="4"/>
        <v>0</v>
      </c>
      <c r="I85" s="76">
        <f t="shared" si="4"/>
        <v>0</v>
      </c>
      <c r="J85" s="77">
        <f t="shared" ref="J85:P85" si="5">SUM(J83,J72)</f>
        <v>0</v>
      </c>
      <c r="K85" s="77">
        <f t="shared" si="5"/>
        <v>0</v>
      </c>
      <c r="L85" s="77">
        <f t="shared" si="5"/>
        <v>0</v>
      </c>
      <c r="M85" s="78">
        <f t="shared" si="5"/>
        <v>0</v>
      </c>
      <c r="N85" s="79">
        <f t="shared" si="5"/>
        <v>0</v>
      </c>
      <c r="O85" s="78">
        <f t="shared" si="5"/>
        <v>0</v>
      </c>
      <c r="P85" s="77">
        <f t="shared" si="5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80" t="s">
        <v>96</v>
      </c>
      <c r="K87" s="4"/>
      <c r="L87" s="4"/>
      <c r="M87" s="2"/>
      <c r="N87" s="32"/>
      <c r="O87" s="4"/>
    </row>
    <row r="88" spans="1:16" ht="104.25" customHeight="1" x14ac:dyDescent="1.45">
      <c r="A88" s="81" t="s">
        <v>100</v>
      </c>
      <c r="D88" s="24"/>
      <c r="G88" s="24"/>
      <c r="K88" s="4"/>
      <c r="L88" s="4"/>
      <c r="M88" s="2"/>
      <c r="N88" s="32"/>
      <c r="O88" s="4"/>
    </row>
    <row r="89" spans="1:16" x14ac:dyDescent="1">
      <c r="A89" s="82"/>
      <c r="D89" s="24"/>
      <c r="K89" s="4"/>
      <c r="L89" s="4"/>
      <c r="M89" s="2"/>
      <c r="N89" s="32"/>
      <c r="O89" s="4"/>
    </row>
    <row r="90" spans="1:16" ht="127.5" customHeight="1" x14ac:dyDescent="1">
      <c r="A90" s="95" t="s">
        <v>97</v>
      </c>
      <c r="B90" s="95"/>
      <c r="C90" s="95"/>
      <c r="D90" s="95"/>
      <c r="E90" s="95"/>
      <c r="F90" s="95"/>
      <c r="G90" s="24"/>
      <c r="K90" s="4"/>
      <c r="L90" s="4"/>
      <c r="M90" s="2"/>
      <c r="N90" s="32"/>
      <c r="O90" s="4"/>
    </row>
    <row r="91" spans="1:16" x14ac:dyDescent="1">
      <c r="A91" s="94"/>
      <c r="B91" s="94"/>
      <c r="C91" s="94"/>
      <c r="D91" s="94"/>
      <c r="K91" s="4"/>
      <c r="L91" s="4"/>
      <c r="M91" s="2"/>
      <c r="N91" s="32"/>
      <c r="O91" s="4"/>
    </row>
    <row r="92" spans="1:16" ht="204.75" customHeight="1" x14ac:dyDescent="1">
      <c r="A92" s="94" t="s">
        <v>98</v>
      </c>
      <c r="B92" s="94"/>
      <c r="C92" s="94"/>
      <c r="D92" s="94"/>
      <c r="E92" s="94"/>
      <c r="F92" s="94"/>
      <c r="K92" s="4"/>
      <c r="L92" s="4"/>
      <c r="M92" s="2"/>
      <c r="N92" s="32"/>
      <c r="O92" s="4"/>
    </row>
    <row r="93" spans="1:16" ht="248.25" customHeight="1" x14ac:dyDescent="1">
      <c r="A93" s="87"/>
      <c r="B93" s="87"/>
      <c r="C93" s="87"/>
      <c r="D93" s="87"/>
      <c r="K93" s="4"/>
      <c r="L93" s="4"/>
      <c r="M93" s="2"/>
      <c r="N93" s="32"/>
      <c r="O93" s="4"/>
    </row>
    <row r="94" spans="1:16" ht="248.25" customHeight="1" x14ac:dyDescent="1">
      <c r="A94" s="86"/>
      <c r="B94" s="86"/>
      <c r="C94" s="86"/>
      <c r="D94" s="86"/>
      <c r="K94" s="4"/>
      <c r="L94" s="4"/>
      <c r="M94" s="2"/>
      <c r="N94" s="32"/>
      <c r="O94" s="4"/>
    </row>
    <row r="95" spans="1:16" ht="110.25" customHeight="1" x14ac:dyDescent="1.2">
      <c r="A95" s="92" t="s">
        <v>99</v>
      </c>
      <c r="B95" s="92"/>
      <c r="C95" s="92"/>
      <c r="D95" s="92"/>
      <c r="E95" s="92"/>
      <c r="K95" s="4"/>
      <c r="L95" s="4"/>
      <c r="M95" s="2"/>
      <c r="N95" s="32"/>
      <c r="O95" s="4"/>
    </row>
    <row r="96" spans="1:16" ht="78.75" customHeight="1" x14ac:dyDescent="1.45">
      <c r="A96" s="93" t="s">
        <v>91</v>
      </c>
      <c r="B96" s="93"/>
      <c r="C96" s="93"/>
      <c r="D96" s="93"/>
      <c r="E96" s="93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9" t="s">
        <v>90</v>
      </c>
      <c r="E108" s="83"/>
      <c r="J108" s="34"/>
    </row>
    <row r="109" spans="4:15" x14ac:dyDescent="1">
      <c r="D109" s="59"/>
      <c r="E109" s="83"/>
      <c r="J109" s="34"/>
    </row>
    <row r="110" spans="4:15" x14ac:dyDescent="1">
      <c r="D110" s="59" t="s">
        <v>93</v>
      </c>
      <c r="E110" s="83"/>
    </row>
    <row r="111" spans="4:15" x14ac:dyDescent="1">
      <c r="D111" s="59" t="s">
        <v>91</v>
      </c>
      <c r="E111" s="83"/>
    </row>
    <row r="113" spans="1:14" x14ac:dyDescent="1">
      <c r="J113" s="34">
        <f>D85-81234027.92</f>
        <v>-38190467.100000001</v>
      </c>
    </row>
    <row r="114" spans="1:14" x14ac:dyDescent="1">
      <c r="D114" s="2">
        <f>D85-158182464.6</f>
        <v>-115138903.78</v>
      </c>
      <c r="E114" s="24">
        <f>D85-158036473.82</f>
        <v>-114992913</v>
      </c>
      <c r="N114" s="84">
        <f>N85-17012173.68</f>
        <v>-17012173.68</v>
      </c>
    </row>
    <row r="115" spans="1:14" x14ac:dyDescent="1">
      <c r="A115" s="85"/>
      <c r="B115" s="85"/>
      <c r="C115" s="85"/>
    </row>
    <row r="116" spans="1:14" x14ac:dyDescent="1">
      <c r="D116" s="2">
        <f>D85-175255388.5</f>
        <v>-132211827.68000001</v>
      </c>
      <c r="G116" s="24">
        <f>D85-175255388.5</f>
        <v>-132211827.68000001</v>
      </c>
    </row>
    <row r="118" spans="1:14" x14ac:dyDescent="1">
      <c r="D118" s="2">
        <f>D85-205409195.41</f>
        <v>-162365634.59</v>
      </c>
    </row>
    <row r="119" spans="1:14" x14ac:dyDescent="1">
      <c r="H119" s="24">
        <f>D85-175255388.5</f>
        <v>-132211827.68000001</v>
      </c>
    </row>
    <row r="121" spans="1:14" x14ac:dyDescent="1">
      <c r="E121" s="34">
        <f>122442431.78-D85</f>
        <v>79398870.960000008</v>
      </c>
    </row>
  </sheetData>
  <mergeCells count="5">
    <mergeCell ref="A95:E95"/>
    <mergeCell ref="A96:E96"/>
    <mergeCell ref="A91:D91"/>
    <mergeCell ref="A90:F90"/>
    <mergeCell ref="A92:F92"/>
  </mergeCells>
  <pageMargins left="0" right="0" top="1.3385826771653544" bottom="0.55118110236220474" header="0.31496062992125984" footer="0.31496062992125984"/>
  <pageSetup scale="17" orientation="portrait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9" max="5" man="1"/>
    <brk id="7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2023-03-02T18:05:08Z</cp:lastPrinted>
  <dcterms:created xsi:type="dcterms:W3CDTF">2017-12-09T22:11:36Z</dcterms:created>
  <dcterms:modified xsi:type="dcterms:W3CDTF">2023-03-02T18:05:19Z</dcterms:modified>
</cp:coreProperties>
</file>