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ElibrazO\Desktop\TRANSPARENCIA\PLANIFICACION\"/>
    </mc:Choice>
  </mc:AlternateContent>
  <bookViews>
    <workbookView xWindow="0" yWindow="0" windowWidth="20490" windowHeight="7350"/>
  </bookViews>
  <sheets>
    <sheet name="MATRIZ POA, 2022" sheetId="6" r:id="rId1"/>
    <sheet name="Hoja1" sheetId="8" r:id="rId2"/>
  </sheets>
  <externalReferences>
    <externalReference r:id="rId3"/>
  </externalReferences>
  <definedNames>
    <definedName name="_xlnm.Print_Area" localSheetId="0">'MATRIZ POA, 2022'!$A$1:$N$200</definedName>
  </definedNames>
  <calcPr calcId="162913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H19" i="6" l="1"/>
  <c r="H18" i="6"/>
  <c r="H22" i="6"/>
  <c r="H21" i="6"/>
  <c r="H20" i="6"/>
  <c r="H51" i="6"/>
  <c r="K51" i="6"/>
  <c r="H197" i="6"/>
  <c r="H196" i="6"/>
  <c r="H195" i="6"/>
  <c r="H194" i="6"/>
  <c r="H193" i="6"/>
  <c r="H192" i="6"/>
  <c r="H191" i="6"/>
  <c r="H190" i="6"/>
  <c r="H148" i="6" l="1"/>
  <c r="H147" i="6"/>
  <c r="H146" i="6"/>
  <c r="H145" i="6"/>
  <c r="H144" i="6"/>
  <c r="K143" i="6"/>
  <c r="G130" i="6"/>
  <c r="G131" i="6"/>
  <c r="G132" i="6"/>
  <c r="G133" i="6"/>
  <c r="G134" i="6"/>
  <c r="G135" i="6"/>
  <c r="G136" i="6"/>
  <c r="G137" i="6"/>
  <c r="G138" i="6"/>
  <c r="G139" i="6"/>
  <c r="G140" i="6"/>
  <c r="G141" i="6"/>
  <c r="G142" i="6"/>
  <c r="G143" i="6"/>
  <c r="G144" i="6"/>
  <c r="G145" i="6"/>
  <c r="G146" i="6"/>
  <c r="G147" i="6"/>
  <c r="H130" i="6"/>
  <c r="K130" i="6"/>
  <c r="H131" i="6"/>
  <c r="K131" i="6"/>
  <c r="H132" i="6"/>
  <c r="K132" i="6"/>
  <c r="H133" i="6"/>
  <c r="K133" i="6"/>
  <c r="H134" i="6"/>
  <c r="K134" i="6"/>
  <c r="H135" i="6"/>
  <c r="K135" i="6"/>
  <c r="H136" i="6"/>
  <c r="K136" i="6"/>
  <c r="H137" i="6"/>
  <c r="K137" i="6"/>
  <c r="H138" i="6"/>
  <c r="K138" i="6"/>
  <c r="H139" i="6"/>
  <c r="K139" i="6"/>
  <c r="H140" i="6"/>
  <c r="K140" i="6"/>
  <c r="H141" i="6"/>
  <c r="K141" i="6"/>
  <c r="H142" i="6"/>
  <c r="K142" i="6"/>
  <c r="K144" i="6"/>
  <c r="K145" i="6"/>
  <c r="K146" i="6"/>
  <c r="K147" i="6"/>
  <c r="K148" i="6"/>
  <c r="G104" i="6"/>
  <c r="G105" i="6"/>
  <c r="H105" i="6" s="1"/>
  <c r="G106" i="6"/>
  <c r="G107" i="6"/>
  <c r="G108" i="6"/>
  <c r="G109" i="6"/>
  <c r="H109" i="6" s="1"/>
  <c r="G110" i="6"/>
  <c r="G111" i="6"/>
  <c r="G112" i="6"/>
  <c r="G113" i="6"/>
  <c r="H113" i="6" s="1"/>
  <c r="G114" i="6"/>
  <c r="G115" i="6"/>
  <c r="G116" i="6"/>
  <c r="G117" i="6"/>
  <c r="H117" i="6" s="1"/>
  <c r="G118" i="6"/>
  <c r="G119" i="6"/>
  <c r="G120" i="6"/>
  <c r="G121" i="6"/>
  <c r="H121" i="6" s="1"/>
  <c r="G122" i="6"/>
  <c r="G123" i="6"/>
  <c r="G124" i="6"/>
  <c r="G125" i="6"/>
  <c r="H125" i="6" s="1"/>
  <c r="G126" i="6"/>
  <c r="G127" i="6"/>
  <c r="G128" i="6"/>
  <c r="H104" i="6"/>
  <c r="K104" i="6"/>
  <c r="K105" i="6"/>
  <c r="H106" i="6"/>
  <c r="K106" i="6"/>
  <c r="H107" i="6"/>
  <c r="K107" i="6"/>
  <c r="H108" i="6"/>
  <c r="K108" i="6"/>
  <c r="K109" i="6"/>
  <c r="H110" i="6"/>
  <c r="K110" i="6"/>
  <c r="H111" i="6"/>
  <c r="K111" i="6"/>
  <c r="H112" i="6"/>
  <c r="K112" i="6"/>
  <c r="K113" i="6"/>
  <c r="H114" i="6"/>
  <c r="K114" i="6"/>
  <c r="H115" i="6"/>
  <c r="K115" i="6"/>
  <c r="H116" i="6"/>
  <c r="K116" i="6"/>
  <c r="K117" i="6"/>
  <c r="H118" i="6"/>
  <c r="K118" i="6"/>
  <c r="H119" i="6"/>
  <c r="K119" i="6"/>
  <c r="H120" i="6"/>
  <c r="K120" i="6"/>
  <c r="K121" i="6"/>
  <c r="H122" i="6"/>
  <c r="K122" i="6"/>
  <c r="H123" i="6"/>
  <c r="K123" i="6"/>
  <c r="H124" i="6"/>
  <c r="K124" i="6"/>
  <c r="K125" i="6"/>
  <c r="H126" i="6"/>
  <c r="K126" i="6"/>
  <c r="H127" i="6"/>
  <c r="K127" i="6"/>
  <c r="H128" i="6"/>
  <c r="K128" i="6"/>
  <c r="H181" i="6" l="1"/>
  <c r="H178" i="6"/>
  <c r="H177" i="6"/>
  <c r="H176" i="6"/>
  <c r="H175" i="6"/>
  <c r="H174" i="6"/>
  <c r="H173" i="6"/>
  <c r="H172" i="6"/>
  <c r="H171" i="6"/>
  <c r="H170" i="6"/>
  <c r="H169" i="6"/>
  <c r="H168" i="6"/>
  <c r="H167" i="6"/>
  <c r="H166" i="6"/>
  <c r="H165" i="6"/>
  <c r="H164" i="6"/>
  <c r="H163" i="6"/>
  <c r="H162" i="6"/>
  <c r="H161" i="6"/>
  <c r="H160" i="6"/>
  <c r="H159" i="6"/>
  <c r="H158" i="6"/>
  <c r="H156" i="6"/>
  <c r="H155" i="6"/>
  <c r="H154" i="6"/>
  <c r="H153" i="6"/>
  <c r="H152" i="6"/>
  <c r="H151" i="6"/>
  <c r="H150" i="6"/>
  <c r="H54" i="6" l="1"/>
  <c r="H55" i="6"/>
  <c r="H56" i="6"/>
  <c r="H57" i="6"/>
  <c r="H188" i="6" l="1"/>
  <c r="H187" i="6"/>
  <c r="H186" i="6"/>
  <c r="H185" i="6"/>
  <c r="H184" i="6"/>
  <c r="H183" i="6"/>
  <c r="H95" i="6" l="1"/>
  <c r="H94" i="6"/>
  <c r="H93" i="6"/>
  <c r="H92" i="6"/>
  <c r="H91" i="6"/>
  <c r="H90" i="6"/>
  <c r="H89" i="6"/>
  <c r="H88" i="6"/>
  <c r="H87" i="6"/>
  <c r="H86" i="6"/>
  <c r="H85" i="6"/>
  <c r="H84" i="6"/>
  <c r="H83" i="6"/>
  <c r="H81" i="6"/>
  <c r="H80" i="6"/>
  <c r="H79" i="6"/>
  <c r="H78" i="6"/>
  <c r="H77" i="6"/>
  <c r="H76" i="6"/>
  <c r="H75" i="6"/>
  <c r="H74" i="6"/>
  <c r="H73" i="6"/>
  <c r="H72" i="6"/>
  <c r="H71" i="6"/>
  <c r="H70" i="6"/>
  <c r="H69" i="6"/>
  <c r="H68" i="6"/>
  <c r="O68" i="6"/>
  <c r="H60" i="6" l="1"/>
  <c r="K60" i="6"/>
  <c r="H53" i="6"/>
  <c r="S17" i="8" l="1"/>
  <c r="O17" i="8"/>
  <c r="K17" i="8"/>
  <c r="G17" i="8"/>
  <c r="S16" i="8"/>
  <c r="O16" i="8"/>
  <c r="K16" i="8"/>
  <c r="G16" i="8"/>
  <c r="S15" i="8"/>
  <c r="O15" i="8"/>
  <c r="K15" i="8"/>
  <c r="G15" i="8"/>
  <c r="S14" i="8"/>
  <c r="O14" i="8"/>
  <c r="K14" i="8"/>
  <c r="G14" i="8"/>
  <c r="S13" i="8"/>
  <c r="O13" i="8"/>
  <c r="K13" i="8"/>
  <c r="G13" i="8"/>
  <c r="S12" i="8"/>
  <c r="O12" i="8"/>
  <c r="K12" i="8"/>
  <c r="G12" i="8"/>
  <c r="S11" i="8"/>
  <c r="O11" i="8"/>
  <c r="K11" i="8"/>
  <c r="G11" i="8"/>
  <c r="S10" i="8"/>
  <c r="O10" i="8"/>
  <c r="K10" i="8"/>
  <c r="G10" i="8"/>
  <c r="S9" i="8"/>
  <c r="O9" i="8"/>
  <c r="K9" i="8"/>
  <c r="G9" i="8"/>
  <c r="S8" i="8"/>
  <c r="O8" i="8"/>
  <c r="K8" i="8"/>
  <c r="G8" i="8"/>
  <c r="S7" i="8"/>
  <c r="O7" i="8"/>
  <c r="K7" i="8"/>
  <c r="G7" i="8"/>
  <c r="S6" i="8"/>
  <c r="O6" i="8"/>
  <c r="K6" i="8"/>
  <c r="G6" i="8"/>
  <c r="S5" i="8"/>
  <c r="O5" i="8"/>
  <c r="K5" i="8"/>
  <c r="G5" i="8"/>
  <c r="S4" i="8"/>
  <c r="O4" i="8"/>
  <c r="K4" i="8"/>
  <c r="G4" i="8"/>
  <c r="N198" i="6"/>
  <c r="K197" i="6"/>
  <c r="K196" i="6"/>
  <c r="K195" i="6"/>
  <c r="K194" i="6"/>
  <c r="K193" i="6"/>
  <c r="K192" i="6"/>
  <c r="K191" i="6"/>
  <c r="K190" i="6"/>
  <c r="K188" i="6"/>
  <c r="K187" i="6"/>
  <c r="K186" i="6"/>
  <c r="K185" i="6"/>
  <c r="K184" i="6"/>
  <c r="K183" i="6"/>
  <c r="K181" i="6"/>
  <c r="K180" i="6"/>
  <c r="H180" i="6"/>
  <c r="K179" i="6"/>
  <c r="H179" i="6"/>
  <c r="K178" i="6"/>
  <c r="K177" i="6"/>
  <c r="K176" i="6"/>
  <c r="K175" i="6"/>
  <c r="K174" i="6"/>
  <c r="K173" i="6"/>
  <c r="K172" i="6"/>
  <c r="K171" i="6"/>
  <c r="K170" i="6"/>
  <c r="K169" i="6"/>
  <c r="K168" i="6"/>
  <c r="K167" i="6"/>
  <c r="K166" i="6"/>
  <c r="K165" i="6"/>
  <c r="K164" i="6"/>
  <c r="K163" i="6"/>
  <c r="K162" i="6"/>
  <c r="K161" i="6"/>
  <c r="K160" i="6"/>
  <c r="K159" i="6"/>
  <c r="K158" i="6"/>
  <c r="K157" i="6"/>
  <c r="H157" i="6"/>
  <c r="K156" i="6"/>
  <c r="K155" i="6"/>
  <c r="K154" i="6"/>
  <c r="K153" i="6"/>
  <c r="K152" i="6"/>
  <c r="K151" i="6"/>
  <c r="K150" i="6"/>
  <c r="K102" i="6"/>
  <c r="H102" i="6"/>
  <c r="K101" i="6"/>
  <c r="H101" i="6"/>
  <c r="K100" i="6"/>
  <c r="H100" i="6"/>
  <c r="K99" i="6"/>
  <c r="H99" i="6"/>
  <c r="K98" i="6"/>
  <c r="H98" i="6"/>
  <c r="K97" i="6"/>
  <c r="H97" i="6"/>
  <c r="K95" i="6"/>
  <c r="K94" i="6"/>
  <c r="K93" i="6"/>
  <c r="K92" i="6"/>
  <c r="K91" i="6"/>
  <c r="K90" i="6"/>
  <c r="K89" i="6"/>
  <c r="K88" i="6"/>
  <c r="K87" i="6"/>
  <c r="K86" i="6"/>
  <c r="K85" i="6"/>
  <c r="K84" i="6"/>
  <c r="K83" i="6"/>
  <c r="J81" i="6"/>
  <c r="I81" i="6"/>
  <c r="K81" i="6" s="1"/>
  <c r="J79" i="6"/>
  <c r="I79" i="6"/>
  <c r="K79" i="6" s="1"/>
  <c r="J78" i="6"/>
  <c r="I78" i="6"/>
  <c r="J77" i="6"/>
  <c r="I77" i="6"/>
  <c r="K77" i="6" s="1"/>
  <c r="J76" i="6"/>
  <c r="I76" i="6"/>
  <c r="K76" i="6" s="1"/>
  <c r="J75" i="6"/>
  <c r="I75" i="6"/>
  <c r="K75" i="6" s="1"/>
  <c r="J72" i="6"/>
  <c r="I72" i="6"/>
  <c r="J70" i="6"/>
  <c r="I70" i="6"/>
  <c r="J69" i="6"/>
  <c r="I69" i="6"/>
  <c r="K69" i="6" s="1"/>
  <c r="J68" i="6"/>
  <c r="I68" i="6"/>
  <c r="K68" i="6" s="1"/>
  <c r="K66" i="6"/>
  <c r="H66" i="6"/>
  <c r="K65" i="6"/>
  <c r="H65" i="6"/>
  <c r="H64" i="6"/>
  <c r="H63" i="6"/>
  <c r="H62" i="6"/>
  <c r="K61" i="6"/>
  <c r="H61" i="6"/>
  <c r="K59" i="6"/>
  <c r="H59" i="6"/>
  <c r="K57" i="6"/>
  <c r="K56" i="6"/>
  <c r="K55" i="6"/>
  <c r="K54" i="6"/>
  <c r="K53" i="6"/>
  <c r="K50" i="6"/>
  <c r="H50" i="6"/>
  <c r="K49" i="6"/>
  <c r="H49" i="6"/>
  <c r="K48" i="6"/>
  <c r="H48" i="6"/>
  <c r="K47" i="6"/>
  <c r="H47" i="6"/>
  <c r="K46" i="6"/>
  <c r="H46" i="6"/>
  <c r="K45" i="6"/>
  <c r="H45" i="6"/>
  <c r="K44" i="6"/>
  <c r="H44" i="6"/>
  <c r="K43" i="6"/>
  <c r="H43" i="6"/>
  <c r="K42" i="6"/>
  <c r="H42" i="6"/>
  <c r="K41" i="6"/>
  <c r="H41" i="6"/>
  <c r="K40" i="6"/>
  <c r="H40" i="6"/>
  <c r="K39" i="6"/>
  <c r="H39" i="6"/>
  <c r="K38" i="6"/>
  <c r="H38" i="6"/>
  <c r="K37" i="6"/>
  <c r="H37" i="6"/>
  <c r="K36" i="6"/>
  <c r="H36" i="6"/>
  <c r="K35" i="6"/>
  <c r="H35" i="6"/>
  <c r="K34" i="6"/>
  <c r="H34" i="6"/>
  <c r="K33" i="6"/>
  <c r="H33" i="6"/>
  <c r="K32" i="6"/>
  <c r="H32" i="6"/>
  <c r="K31" i="6"/>
  <c r="H31" i="6"/>
  <c r="H30" i="6"/>
  <c r="K30" i="6" s="1"/>
  <c r="K29" i="6"/>
  <c r="H29" i="6"/>
  <c r="K28" i="6"/>
  <c r="H28" i="6"/>
  <c r="K26" i="6"/>
  <c r="H26" i="6"/>
  <c r="K25" i="6"/>
  <c r="H25" i="6"/>
  <c r="K24" i="6"/>
  <c r="H24" i="6"/>
  <c r="K23" i="6"/>
  <c r="H23" i="6"/>
  <c r="K22" i="6"/>
  <c r="K21" i="6"/>
  <c r="K20" i="6"/>
  <c r="K19" i="6"/>
  <c r="K18" i="6"/>
  <c r="K17" i="6"/>
  <c r="H17" i="6"/>
  <c r="K16" i="6"/>
  <c r="H16" i="6"/>
</calcChain>
</file>

<file path=xl/comments1.xml><?xml version="1.0" encoding="utf-8"?>
<comments xmlns="http://purl.oclc.org/ooxml/spreadsheetml/main" xmlns:xdr="http://purl.oclc.org/ooxml/drawingml/spreadsheetDrawing" xmlns:v="urn:schemas-microsoft-com:vml">
  <authors>
    <author>Xiomara Lluberes</author>
  </authors>
  <commentList>
    <comment ref="B93" authorId="0" shapeId="1025">
      <text>
        <r>
          <rPr>
            <b/>
            <sz val="9"/>
            <color indexed="81"/>
            <rFont val="Tahoma"/>
            <family val="2"/>
          </rPr>
          <t>Xiomara Lluberes:</t>
        </r>
        <r>
          <rPr>
            <sz val="9"/>
            <color indexed="81"/>
            <rFont val="Tahoma"/>
            <family val="2"/>
          </rPr>
          <t xml:space="preserve">
Este componente pasa a Fiscalización y Legal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152400</xdr:colOff>
                <xdr:row>85</xdr:row>
                <xdr:rowOff>247650</xdr:rowOff>
              </from>
              <to>
                <xdr:col>2</xdr:col>
                <xdr:colOff>1514475</xdr:colOff>
                <xdr:row>96</xdr:row>
                <xdr:rowOff>85725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<sst xmlns="http://purl.oclc.org/ooxml/spreadsheetml/main" count="534" uniqueCount="406">
  <si>
    <t xml:space="preserve">Producto </t>
  </si>
  <si>
    <t>Indicador</t>
  </si>
  <si>
    <t xml:space="preserve">Beneficiarios  </t>
  </si>
  <si>
    <t>Resultados Esperados</t>
  </si>
  <si>
    <t>Unidad de Medida</t>
  </si>
  <si>
    <t>Hombres</t>
  </si>
  <si>
    <t>Mujeres</t>
  </si>
  <si>
    <t>Total Ben.</t>
  </si>
  <si>
    <t>1er.Trim.</t>
  </si>
  <si>
    <t xml:space="preserve">Medios de Verificación </t>
  </si>
  <si>
    <t>Total Meta Física</t>
  </si>
  <si>
    <t>Metas Programadas 2022</t>
  </si>
  <si>
    <t>Motivación de sectores producctivos para la incursión en el cooperativismo.</t>
  </si>
  <si>
    <t>Departamento de Comunicaciones</t>
  </si>
  <si>
    <t>Convocatoria</t>
  </si>
  <si>
    <t>Visitas</t>
  </si>
  <si>
    <t xml:space="preserve">Visitas                  </t>
  </si>
  <si>
    <t>Cantidad de cooperativas estatales incorporadas y/o asesoradas.</t>
  </si>
  <si>
    <t>Listado, foto, video e informe</t>
  </si>
  <si>
    <t>Incorporación de nuevas coopearativas Estatales para el fortalecimiento de la política social y solidaria.</t>
  </si>
  <si>
    <t>Cantidad de asambleas constitutivas de cooperativas</t>
  </si>
  <si>
    <t>Seguimiento al 70% de las Cooperativas Incorporadas</t>
  </si>
  <si>
    <t>Cantidad de procesos realizados</t>
  </si>
  <si>
    <t>Monitoreo de las cooperativas incorporadas para su estabilidad.</t>
  </si>
  <si>
    <t>Sensibilizaciones</t>
  </si>
  <si>
    <t xml:space="preserve">Reuniones                 </t>
  </si>
  <si>
    <t>Jornada</t>
  </si>
  <si>
    <t>Solicitudes</t>
  </si>
  <si>
    <t>Listado, foto, video y informe</t>
  </si>
  <si>
    <t>Listado, Informe, Foto de solicitud y repuesta</t>
  </si>
  <si>
    <t>Asambleas</t>
  </si>
  <si>
    <t>Listado, Acta de Asamblea, Foto, formulario de inscripción, nómina de socios, informe comité gestor</t>
  </si>
  <si>
    <t>Oficio de solicutd, copia de documentos emisión de certificación contable</t>
  </si>
  <si>
    <t>Estudios viabilidad</t>
  </si>
  <si>
    <t>Solicitud via OFV</t>
  </si>
  <si>
    <t>Oficio de solicitud, original documentos requeridos</t>
  </si>
  <si>
    <t xml:space="preserve">Informes   </t>
  </si>
  <si>
    <t xml:space="preserve">Reuniones                                                                 </t>
  </si>
  <si>
    <t xml:space="preserve"> Solicitudes</t>
  </si>
  <si>
    <t>Listado, informe, foto y formulario de visita</t>
  </si>
  <si>
    <t>Informe, balanza de comprobación</t>
  </si>
  <si>
    <t>Informe, estados financieros auditados y carta de gerencia</t>
  </si>
  <si>
    <t>Listado, Acta de Asamblea, Foto y video</t>
  </si>
  <si>
    <t>Oficio de solicitud, original de documentos requeridos y copia acta anterior</t>
  </si>
  <si>
    <t>Reuniones</t>
  </si>
  <si>
    <t>Oficio de solicitud, informe, foto, acta de reunión, plan de trabajo</t>
  </si>
  <si>
    <t>Levantamientos</t>
  </si>
  <si>
    <t>Cantidad de cooperativas reactivadas</t>
  </si>
  <si>
    <t>Listado, informe y foto</t>
  </si>
  <si>
    <t>Reactivación de coopeativas que han entrado en procesos legales.</t>
  </si>
  <si>
    <t>Informe</t>
  </si>
  <si>
    <t>Asamblea</t>
  </si>
  <si>
    <t>Cantidad de Cooperativas Intervenidas y/o proceso acompañamiento</t>
  </si>
  <si>
    <t>Cooperativa en Proceso de Liquidación</t>
  </si>
  <si>
    <t>Reunión Consejo</t>
  </si>
  <si>
    <t>Subasta</t>
  </si>
  <si>
    <t>Cantidad de Cooperativas Liquidadas</t>
  </si>
  <si>
    <t>Dirección de Fomento y Desarrollo</t>
  </si>
  <si>
    <t>Realizar sensibilizaciones sobre Fomento Cooperativo</t>
  </si>
  <si>
    <t>Estados Financieros</t>
  </si>
  <si>
    <t>Asambleas Anual</t>
  </si>
  <si>
    <t>Transformación Digital</t>
  </si>
  <si>
    <t>Procesos</t>
  </si>
  <si>
    <t>Cantidad de sistemas implementados</t>
  </si>
  <si>
    <t>Órden compra, autorizaciones, fotos, informe</t>
  </si>
  <si>
    <t>Coordinación</t>
  </si>
  <si>
    <t>Informes, documentos, ordenes de compra, cotizaciones, autorizaciones</t>
  </si>
  <si>
    <t>Coordinación de Actividades</t>
  </si>
  <si>
    <t xml:space="preserve">Cantidad de actividades coordinadas en  Departamentos </t>
  </si>
  <si>
    <t>Requerimientos, ordenes de compra, cotizaciones, autorizaciones, estados financieros</t>
  </si>
  <si>
    <t>Colocación de sistemas implementados</t>
  </si>
  <si>
    <t>Supervisión y control</t>
  </si>
  <si>
    <t>Seguimiento</t>
  </si>
  <si>
    <t>Informenes, documentos</t>
  </si>
  <si>
    <t>Acuerdos</t>
  </si>
  <si>
    <t>Acuerdos firmados</t>
  </si>
  <si>
    <t>Control de las actividades de los departamentos y Acueerdos firmados</t>
  </si>
  <si>
    <t xml:space="preserve">Acuerdos y programas </t>
  </si>
  <si>
    <t>Adecuación de la infraestructura física</t>
  </si>
  <si>
    <t>Supervisión</t>
  </si>
  <si>
    <t>Informe almacén</t>
  </si>
  <si>
    <t>Veririficación de planos</t>
  </si>
  <si>
    <t>Visíta e informe del Dept. de Bienes</t>
  </si>
  <si>
    <t>Mantenimiento</t>
  </si>
  <si>
    <t>Informes, documentos, planos, cotizaciones, ordenes de compra</t>
  </si>
  <si>
    <t>Estructura Física remozada</t>
  </si>
  <si>
    <t>Informe detallado de almacén</t>
  </si>
  <si>
    <t>Planos e informe de levantamiento</t>
  </si>
  <si>
    <t>Informe y levantamiento</t>
  </si>
  <si>
    <t>Coordinación y monitoreo de Tranportación</t>
  </si>
  <si>
    <t>Proceso</t>
  </si>
  <si>
    <t xml:space="preserve">Proceso </t>
  </si>
  <si>
    <t>Monitoreo</t>
  </si>
  <si>
    <t>Adquirir vehiculos para mejorar flotilla vehicular</t>
  </si>
  <si>
    <t>Realizar Logistica para visitas de trabajo</t>
  </si>
  <si>
    <t>Solicitudes de vehículos</t>
  </si>
  <si>
    <t>Formulario</t>
  </si>
  <si>
    <t>Informes, documentos</t>
  </si>
  <si>
    <t>Flotilla de Vehículo condicionada</t>
  </si>
  <si>
    <t>Control de servicios básicos</t>
  </si>
  <si>
    <t>Cantidad de Unidades Departamentales evaludas</t>
  </si>
  <si>
    <t>Pagos</t>
  </si>
  <si>
    <t>Facturas, solicitudes</t>
  </si>
  <si>
    <t>Departamentos Evaluados</t>
  </si>
  <si>
    <t>Solcitud de pago, facturas</t>
  </si>
  <si>
    <t>Ordenes de compra</t>
  </si>
  <si>
    <t>Compras y Contrataciones</t>
  </si>
  <si>
    <t>Cantidad de procesos licitados, convocados a ofertar</t>
  </si>
  <si>
    <t xml:space="preserve">Solicitud </t>
  </si>
  <si>
    <t>Licitación</t>
  </si>
  <si>
    <t>Licitación y ofertas aprobadas</t>
  </si>
  <si>
    <t>Dirrección Administrativa</t>
  </si>
  <si>
    <t>Informes</t>
  </si>
  <si>
    <t>Dirección Asistencia Técnica</t>
  </si>
  <si>
    <t>Comunicación interna</t>
  </si>
  <si>
    <t>Informes, fotos, documentos financieros de las cooperativas</t>
  </si>
  <si>
    <t>Instalación y creación de sistema contable en cada cooperativa incorporada.</t>
  </si>
  <si>
    <t>Aumento de la eficiencia en la transparencia cooperativista.</t>
  </si>
  <si>
    <t>Apoyar a las Cooperativas en Acompañamientos y/o Fideicomiso.</t>
  </si>
  <si>
    <t>Cantidad de cooperativas acompañadas</t>
  </si>
  <si>
    <t>Asistencia al usurio sobre proceso de incorporación de cooperativas</t>
  </si>
  <si>
    <t>Cantidad de usuarios que recibieron asistencia para el proceso de incorporación</t>
  </si>
  <si>
    <t>Asistencia</t>
  </si>
  <si>
    <t>Lista de usurios, brochure, informe</t>
  </si>
  <si>
    <t>Usuarios capacitados y con domio sobre la incorporación de las cooperativas</t>
  </si>
  <si>
    <t>Taller orientación sobre cooperativismo al usuario externo, sobre filosofia, historia y la naturaleza del cooperativismo.</t>
  </si>
  <si>
    <t>Cantidad de talleres impartidos</t>
  </si>
  <si>
    <t>Talleres</t>
  </si>
  <si>
    <t>Ordenes de compra, oficio de aprobación</t>
  </si>
  <si>
    <t>Miembros de las cooperativas capacitados</t>
  </si>
  <si>
    <t>Lista de asistencia, PPT de material didácticos, minutas, fotos y órdenes de compra</t>
  </si>
  <si>
    <t>Cantidad de charlas impartidas</t>
  </si>
  <si>
    <t>Oficio y coordinación a través de correo electrónico</t>
  </si>
  <si>
    <t xml:space="preserve">Incremento de incorporación de cooperativas </t>
  </si>
  <si>
    <t>Cantidad de grupos cooperativos sensibilizados en Fomento Cooperativo</t>
  </si>
  <si>
    <t>Charlas</t>
  </si>
  <si>
    <t>Brochure, material didáctico, fotos, lista de asitencia</t>
  </si>
  <si>
    <t>Dirección de Fiscalización</t>
  </si>
  <si>
    <t>Revisión y Control</t>
  </si>
  <si>
    <t>Cantidad de Estados Financieros revisados y validados</t>
  </si>
  <si>
    <t>Programación</t>
  </si>
  <si>
    <t>Oficio de remisión estados financieros</t>
  </si>
  <si>
    <t>Validación de los estados financieros de las cooperativas para su operatividad.</t>
  </si>
  <si>
    <t>Orden de trabajo</t>
  </si>
  <si>
    <t>Fiscalización e Inspección</t>
  </si>
  <si>
    <t>Cantidad Cooperativas Fiscalizadas e inpeccionadas</t>
  </si>
  <si>
    <t>Fiscalización e inspección</t>
  </si>
  <si>
    <t>Solicitud viático y transporte</t>
  </si>
  <si>
    <t>Auditorias de todas las cooperativas activas.</t>
  </si>
  <si>
    <t xml:space="preserve"> Requerimientos de la revisión e inspección estados financieros</t>
  </si>
  <si>
    <t>Informe, Fichas de control de visitas, formulario revisión</t>
  </si>
  <si>
    <t>Control de la fiscalización</t>
  </si>
  <si>
    <t>Recaudación de Reserva Educativa</t>
  </si>
  <si>
    <t>Revisión</t>
  </si>
  <si>
    <t>Certificación</t>
  </si>
  <si>
    <t>Oficio para el pago de la reserva educativa</t>
  </si>
  <si>
    <t>Garantía de recibimiento de los fondos de las reservas educativas que cada cooperativa tiene que pagar</t>
  </si>
  <si>
    <t>Cheque y Recibo</t>
  </si>
  <si>
    <t>Certificación y carta de compromiso</t>
  </si>
  <si>
    <t>Dirección de Recursos Humanos</t>
  </si>
  <si>
    <t>Fortalecimiento Institucional en materia de capacitaciones a los colaboradores</t>
  </si>
  <si>
    <t>Cantidad de procesos para la capacitación y fortalecimiento de los colaboradores</t>
  </si>
  <si>
    <t>Reproducción de material</t>
  </si>
  <si>
    <t>Talleres de socialización</t>
  </si>
  <si>
    <t>Uniformes</t>
  </si>
  <si>
    <t>Folletos, solicitud aprobada, fotos</t>
  </si>
  <si>
    <t>Colaboradores capacitados y fortalecidos</t>
  </si>
  <si>
    <t>Lista de asistencia, fotos, PPt</t>
  </si>
  <si>
    <t>Orden de compras, uniformes y lista de entrega</t>
  </si>
  <si>
    <t>Proceso de ajuste de la nómina conforme a los lineamientos de Ministerio de Administracion Pública (MAP) y la Contraloría General de la República</t>
  </si>
  <si>
    <t>Cantidad de ajustes a nómina de empleados  realizados</t>
  </si>
  <si>
    <t>Revisiones</t>
  </si>
  <si>
    <t>Perfil</t>
  </si>
  <si>
    <t xml:space="preserve">Revisión </t>
  </si>
  <si>
    <t>Nómina depurada</t>
  </si>
  <si>
    <t>Nómina ajustada acorde a los lineamientos del MAP</t>
  </si>
  <si>
    <t>Perfiles aprobados por el MAP, fotos, lista de asistencia a jornadas de trabajo</t>
  </si>
  <si>
    <t xml:space="preserve">Organigrama aprobado por el MAP, fotos, lista de asistencia, minuta </t>
  </si>
  <si>
    <t xml:space="preserve">Escala salarial aprobada por el MAP, fotos, lista de asistencia, minuta </t>
  </si>
  <si>
    <t xml:space="preserve">Propuesta aprobada por el MAP, fotos, lista de asistencia, minuta </t>
  </si>
  <si>
    <t>Proceso de actualización de expedientes de los colaboradores para organización interna y auditoría de la Cámara de Cuentas</t>
  </si>
  <si>
    <t>Cantidad de expedientes actulizados</t>
  </si>
  <si>
    <t>Depuraciones</t>
  </si>
  <si>
    <t>Operación de puesta en marcha</t>
  </si>
  <si>
    <t>Proceso registro biométrico</t>
  </si>
  <si>
    <t>Fotos, comunicación interna, registro, expediente</t>
  </si>
  <si>
    <t>Expedientes saneados y actualizados</t>
  </si>
  <si>
    <t>Proceso de registro y control</t>
  </si>
  <si>
    <t>Registro de asistencia de colaboradores registrada y archivada</t>
  </si>
  <si>
    <t>Lista de registro de colaboradores</t>
  </si>
  <si>
    <t>Asistencia de los colaboradores registrada y controlada</t>
  </si>
  <si>
    <t>Reloj, lista asistencia, foto</t>
  </si>
  <si>
    <t>Evaluación de acuerdo de desempeño</t>
  </si>
  <si>
    <t>Cantidad de personal de la institución evaluado en base al desempeño</t>
  </si>
  <si>
    <t>Socialización</t>
  </si>
  <si>
    <t>Evaluación</t>
  </si>
  <si>
    <t>Formularios aprobados por el MAP</t>
  </si>
  <si>
    <t>Firma de acuerdo</t>
  </si>
  <si>
    <t>Documentos de revisión del acuerdo</t>
  </si>
  <si>
    <t>Acuerdos firmados y sellados por los encargados, oficio de remisión de acuerdos al MAP</t>
  </si>
  <si>
    <t>Empleados con evaluación del Desempeño aplicado</t>
  </si>
  <si>
    <t>Plan de mejora de Clima Organización y Laboral</t>
  </si>
  <si>
    <t>Semana de la Salud</t>
  </si>
  <si>
    <t>Fortalecimiento Talento Humano</t>
  </si>
  <si>
    <t>Programas de integración y motivación</t>
  </si>
  <si>
    <t>Planificación de los Recursos Humanos 2023</t>
  </si>
  <si>
    <t>Auditoría al área de Recursos Humanos</t>
  </si>
  <si>
    <t>Plan de Mejoras realizado</t>
  </si>
  <si>
    <t>Cantidad de actividades en beneficio de la salud de los colaboradores realizadas</t>
  </si>
  <si>
    <t xml:space="preserve">Cantidad de personas capacitadas </t>
  </si>
  <si>
    <t>Cantidad de colaboradores motivados en sus áreas de trabajo</t>
  </si>
  <si>
    <t>Cantidad de recursos humanos para la insltitución planificada</t>
  </si>
  <si>
    <t>Procesos de la Dirección de Recursos Humanos auditados</t>
  </si>
  <si>
    <t>Reunión</t>
  </si>
  <si>
    <t>Acto</t>
  </si>
  <si>
    <t>Operativo</t>
  </si>
  <si>
    <t>Plan</t>
  </si>
  <si>
    <t>Premiación</t>
  </si>
  <si>
    <t>Fiesta</t>
  </si>
  <si>
    <t>Actos</t>
  </si>
  <si>
    <t>Planificación</t>
  </si>
  <si>
    <t>Auditoría</t>
  </si>
  <si>
    <t>Lista de asistencia y Plan de Mejora</t>
  </si>
  <si>
    <t>Lista asistencia, fotos, brochure, Convocatoria</t>
  </si>
  <si>
    <t>Lista asistencia, fotos, brochure</t>
  </si>
  <si>
    <t>Plan elaborado y Lista asistencia</t>
  </si>
  <si>
    <t>Formulario de evaluación, Fotos de mural, certificado</t>
  </si>
  <si>
    <t>Fotos, lista asistencia, orden de compra de refrigerios, orden de compra de regalos</t>
  </si>
  <si>
    <t>Fotos, lista de asistencia, orden de compra de refrigerios, orden de compra de regalos</t>
  </si>
  <si>
    <t>Fotos, lista asistencia, Ordenes de compra de canastas, bonos, comida, regalos, musica, sillas, mesas</t>
  </si>
  <si>
    <t>Fotos, orden compras refrigerio, bizcocho, bebidas no alcoholicas</t>
  </si>
  <si>
    <t>Lista de planificación aprobada el MAP, Oficio de remisión al MAP</t>
  </si>
  <si>
    <t>Carta de gerencia producto de la auditoría</t>
  </si>
  <si>
    <t>Personal motivado, con interés, salud y capacitado</t>
  </si>
  <si>
    <t>Dirección Financiera</t>
  </si>
  <si>
    <t>Contabilidad</t>
  </si>
  <si>
    <t>Presupuesto</t>
  </si>
  <si>
    <t>Cantidad de activos fijos codificados</t>
  </si>
  <si>
    <t>Cantidad de bienes descargados</t>
  </si>
  <si>
    <t>Cantidad de traslado de activos</t>
  </si>
  <si>
    <t>Cantidad de inspecciones realizadas</t>
  </si>
  <si>
    <t>Cantidad de procesos ejecutados</t>
  </si>
  <si>
    <t>Cantidad de Procesos ejecutados</t>
  </si>
  <si>
    <t>Codificación</t>
  </si>
  <si>
    <t>Inventario</t>
  </si>
  <si>
    <t>Descargo</t>
  </si>
  <si>
    <t>Mudanza</t>
  </si>
  <si>
    <t>Inspecciones</t>
  </si>
  <si>
    <t>Libramientos</t>
  </si>
  <si>
    <t>Verificación</t>
  </si>
  <si>
    <t>Validación</t>
  </si>
  <si>
    <t>Formulación</t>
  </si>
  <si>
    <t>Modificaciones</t>
  </si>
  <si>
    <t>Ejecución</t>
  </si>
  <si>
    <t>Apropiación</t>
  </si>
  <si>
    <t>Ticket codificación</t>
  </si>
  <si>
    <t>Activos fijos codificados e inventariados</t>
  </si>
  <si>
    <t>Informe del inventario</t>
  </si>
  <si>
    <t>Cerficación de descargo</t>
  </si>
  <si>
    <t>Solicitud de viáticos</t>
  </si>
  <si>
    <t>Informe de visita</t>
  </si>
  <si>
    <t>Solicitud de libramiento</t>
  </si>
  <si>
    <t>Cheque</t>
  </si>
  <si>
    <t>Codificación del 80 % de los activos fijos de la instución</t>
  </si>
  <si>
    <t>Acentamiento en el libro para control y Firma del responsable</t>
  </si>
  <si>
    <t>Reporte del SIGEF</t>
  </si>
  <si>
    <t>Acentamiento en el libro para control y Firma del responsable y reporte del SIGEF</t>
  </si>
  <si>
    <t xml:space="preserve">procesos revisados, controlados y reportados al SIGEF  </t>
  </si>
  <si>
    <t>Certificación de cooperativas A/C y S/M, S/M y A/C en formación</t>
  </si>
  <si>
    <t>Cantidad de Certificaciones emitidas</t>
  </si>
  <si>
    <t>Base de datos del software</t>
  </si>
  <si>
    <t>Supervisiones In-Situ</t>
  </si>
  <si>
    <t>Cantidad de visitas realizadas</t>
  </si>
  <si>
    <t>Informes, ficha control de visitas, carta de ruta</t>
  </si>
  <si>
    <t>Informe, carta de acuse de recibo</t>
  </si>
  <si>
    <t>Cantidad de manuales revisados</t>
  </si>
  <si>
    <t>Carta de no objeción</t>
  </si>
  <si>
    <t>Seguimiento a los acuerdos</t>
  </si>
  <si>
    <t>Cantidad de cooperativas fruto de los acuerdos activos</t>
  </si>
  <si>
    <t>Formación</t>
  </si>
  <si>
    <t>Oficios y Correos</t>
  </si>
  <si>
    <t>Garantía del manejo transparente de las cooperativas.</t>
  </si>
  <si>
    <t>Informes y Fotos</t>
  </si>
  <si>
    <t>Cooperativas desarrolladas fruto de los acuerdos</t>
  </si>
  <si>
    <t>Formación de grupos y fotos</t>
  </si>
  <si>
    <t>Comité Gestor y fotos</t>
  </si>
  <si>
    <t>Decreto de incorporación</t>
  </si>
  <si>
    <t>Cantidad de grupos captados</t>
  </si>
  <si>
    <t>Identificación</t>
  </si>
  <si>
    <t>Lista de asistencia, fotos</t>
  </si>
  <si>
    <t>Comité Gestor y Fotos</t>
  </si>
  <si>
    <t>Motivación de sectores productivos para la incursión en el cooperativismo.</t>
  </si>
  <si>
    <t>Area</t>
  </si>
  <si>
    <t>Listado, foto, video e informe Foto de solicitud y repuesta    Acta de Asamblea, formulario de inscripción, nómina de socios, Informe Comité Gestor, Original documentos requeridos Solicitud via OFV</t>
  </si>
  <si>
    <t>Capacitación</t>
  </si>
  <si>
    <t>Incorporación de cooperativas mediante de acuerdos</t>
  </si>
  <si>
    <t>Decreto de incorporacion</t>
  </si>
  <si>
    <t>Promoción de Grupos Cooperativos</t>
  </si>
  <si>
    <t>Cantidad de nuevos grupos cooperativos alcanzados de todas las tipologías</t>
  </si>
  <si>
    <t>Listado de asistencia, fotos, informe</t>
  </si>
  <si>
    <t>Incorporación y seguimiento de cooperativas de empleados estatales y de participación gurbernamental</t>
  </si>
  <si>
    <t xml:space="preserve">Incorporación nuevas Cooperativas </t>
  </si>
  <si>
    <t xml:space="preserve">Asambleas extraordinaria </t>
  </si>
  <si>
    <t>Asambleas Reestructurativa</t>
  </si>
  <si>
    <t>Proceso reactivación cooperativas Inactivas</t>
  </si>
  <si>
    <t>Proceso de acompañamiento correctivo a cooperativas</t>
  </si>
  <si>
    <t>Dar a conocer a los Centros Regionales el plan de Fomento Cooperativo.</t>
  </si>
  <si>
    <t>Supervisar el sistemas contable y administrativo  del 50% de las cooperativas incorporadas y grupos cooperativos</t>
  </si>
  <si>
    <t>Educación Inicial</t>
  </si>
  <si>
    <t>Cantidad de grupos cooperativos capacitados</t>
  </si>
  <si>
    <t>Cantidad de cooperativas capacitadas</t>
  </si>
  <si>
    <t>Coodinación</t>
  </si>
  <si>
    <t>Cantidad de sistemas contables de Cooperativas  y grupos cooperativos supervisados</t>
  </si>
  <si>
    <t>Oficio de asinación emitido por Presidencia Idecoop</t>
  </si>
  <si>
    <t>Datos preliminaes levantados en el acompañamiento</t>
  </si>
  <si>
    <t>Informe final</t>
  </si>
  <si>
    <t>Cooperativas y Grupos capacitados en materia de cooperativismio</t>
  </si>
  <si>
    <t>Lista de control</t>
  </si>
  <si>
    <t xml:space="preserve">Cantidad de cooperativas certificadas por cumplmiento de Reserva Educativa </t>
  </si>
  <si>
    <t xml:space="preserve">Cooperativas sin funcionamiento liquidadas </t>
  </si>
  <si>
    <t>Análisis Exta situ</t>
  </si>
  <si>
    <t>Inducción sobre Prevención de Riesgo y Lavado de Activos</t>
  </si>
  <si>
    <t>Unidad Programas y Proyectos Especiales</t>
  </si>
  <si>
    <t>Departamento de Fomento Cooperativo</t>
  </si>
  <si>
    <t>Departamento de Educación</t>
  </si>
  <si>
    <t>Educación Contínua</t>
  </si>
  <si>
    <t>Capacitación educativa de las cooperativas en formación</t>
  </si>
  <si>
    <t>Cantidad de cooperativas en formación educadas</t>
  </si>
  <si>
    <t>Talleres educativos</t>
  </si>
  <si>
    <t>Certificaciones</t>
  </si>
  <si>
    <t>Supevisión de la gestión educativa de las comisiones de educación del  de  cooperativas activas</t>
  </si>
  <si>
    <t>Cantidad de comisiones educativas supervisadas</t>
  </si>
  <si>
    <t>Notificación</t>
  </si>
  <si>
    <t>Trámite</t>
  </si>
  <si>
    <t>Capacitación a las Comisiones Educativas de las cooperativas activas</t>
  </si>
  <si>
    <t>Cantidad de comisiones educativas capacitadas</t>
  </si>
  <si>
    <t>Desarrollo de programas de capacitación a  cooperativas fruto de acuerdos interinstitucionales, con Conadis, Programa Coopera Banreservas, IAD, FEDA, Bagricola, MEPyD, PROSOLI, Comisión de Campesinos</t>
  </si>
  <si>
    <t>Cantidad de cooperativas incorporadas mediante a acuerdos capacitadas</t>
  </si>
  <si>
    <t>Certificaciones entregadas</t>
  </si>
  <si>
    <t>Programa de Educación Ambiental</t>
  </si>
  <si>
    <t>Cantidad de cooperativas educadas en temas de ambientales</t>
  </si>
  <si>
    <t>Convatorias</t>
  </si>
  <si>
    <t>Conferencias</t>
  </si>
  <si>
    <t>Llamadas, mensajes por correo electrónico y WhatsApp</t>
  </si>
  <si>
    <t>Listado de participantes, informes, fotos, videos, material eductivo</t>
  </si>
  <si>
    <t>Certificado</t>
  </si>
  <si>
    <t>Llamadas telefónicas, correo electrónicos, formulario de inscripción de comisiones educativas</t>
  </si>
  <si>
    <t>Visto bueno o reporte para remitir a Fiscalización</t>
  </si>
  <si>
    <t xml:space="preserve">Llamadas telefónicas, correo electrónicos, </t>
  </si>
  <si>
    <t>Brochure, PPT, Lista de asistencia, fotos</t>
  </si>
  <si>
    <t>Lista de asistencia, fotos y acuerdos</t>
  </si>
  <si>
    <t>Listado de participantes, informes, fotos, PPT</t>
  </si>
  <si>
    <t>Correos electrónicos, llamadas telefónicas y WhatsApp</t>
  </si>
  <si>
    <t>Listado de participantes, informes, fotos</t>
  </si>
  <si>
    <r>
      <t>Cantidad de Mt.</t>
    </r>
    <r>
      <rPr>
        <vertAlign val="superscript"/>
        <sz val="10"/>
        <rFont val="Calibri Light"/>
        <family val="2"/>
      </rPr>
      <t>2</t>
    </r>
    <r>
      <rPr>
        <sz val="10"/>
        <rFont val="Calibri Light"/>
        <family val="2"/>
      </rPr>
      <t xml:space="preserve">  remodelados en la Sede Central y Centros Regionales</t>
    </r>
  </si>
  <si>
    <t>Ene.</t>
  </si>
  <si>
    <t>Feb.</t>
  </si>
  <si>
    <t>Mar.</t>
  </si>
  <si>
    <t>Abr.</t>
  </si>
  <si>
    <t>May.</t>
  </si>
  <si>
    <t>Jun.</t>
  </si>
  <si>
    <t>Jul.</t>
  </si>
  <si>
    <t>Ago.</t>
  </si>
  <si>
    <t>Sep.</t>
  </si>
  <si>
    <t>Oct.</t>
  </si>
  <si>
    <t>Nov.</t>
  </si>
  <si>
    <t>Dic.</t>
  </si>
  <si>
    <t>Sensibilización sobre los principios basicos y filosóficos del cooperativismo</t>
  </si>
  <si>
    <t>Las cooperativas activas cumplan con los programas  educación</t>
  </si>
  <si>
    <t>Cumplimiento de la ley 127/64</t>
  </si>
  <si>
    <t>Estructuración sólida en materia de educación de cooperativas fruto de acuerdos</t>
  </si>
  <si>
    <t>Sensibilización sobre el cuadado del medio ambiente en la operación de las cooperativas, sin importar la tipología</t>
  </si>
  <si>
    <r>
      <t xml:space="preserve">Institución: </t>
    </r>
    <r>
      <rPr>
        <sz val="14"/>
        <color indexed="8"/>
        <rFont val="Calibri Light"/>
        <family val="2"/>
      </rPr>
      <t xml:space="preserve"> Instituto de Desarrollo y Crédito Cooperativo (IDECOOP)</t>
    </r>
  </si>
  <si>
    <r>
      <t>Ejes Estratégicos:</t>
    </r>
    <r>
      <rPr>
        <sz val="14"/>
        <color indexed="8"/>
        <rFont val="Calibri Light"/>
        <family val="2"/>
      </rPr>
      <t xml:space="preserve"> Fomento y Desarrollo Cooperativo; Fortalecimiento Institucional; Fortalecimiento del Marco Legal Institucional y Supervisión y Regulación del Sector</t>
    </r>
  </si>
  <si>
    <t>Dirección de Supervisión de Riesgos y PLAFT</t>
  </si>
  <si>
    <t>Departamento de Acuerdo Interinstitucionales</t>
  </si>
  <si>
    <t>Relacionar a la Institución con los principales Organismos Internacionales del Mundo Cooperativista</t>
  </si>
  <si>
    <t>Establecer acuerdos y relaciones con organismos e intituciones nacionales e internacionales que incidan en el desarrollo del IDECOOP y de las Cooperativas</t>
  </si>
  <si>
    <t>Gestionar reuniones con las Instituciones acordadas</t>
  </si>
  <si>
    <t>Realizar reuniones de seguimiento con areas de la institucion invocradas en procesos de firmas de acuerdos</t>
  </si>
  <si>
    <t>Cantidad de alianzas establecidas con organismos internacionales</t>
  </si>
  <si>
    <t>Cantidad de acuerdos establecidos y firmados</t>
  </si>
  <si>
    <t>Reuniones realizadas con las entidades con las que se ha firmado acuerdos</t>
  </si>
  <si>
    <t>Reuniones o jornadas de trabajo realizadas</t>
  </si>
  <si>
    <t xml:space="preserve">Reuniones  </t>
  </si>
  <si>
    <t>Actividad</t>
  </si>
  <si>
    <t>Convocatorias, correos, minutas de reuniones</t>
  </si>
  <si>
    <t>Fotos, Informes, PPT</t>
  </si>
  <si>
    <t>Acuerdo preliminar</t>
  </si>
  <si>
    <t>Firmas de acuerdo</t>
  </si>
  <si>
    <t>Tener acercamiento y alianzas con cada entidad nacionales e internacionales</t>
  </si>
  <si>
    <t>Lista de asistencia, fotos, minutas</t>
  </si>
  <si>
    <t>Documento del acuerdo preliminar</t>
  </si>
  <si>
    <t>Acuerdo firmado, fotos, minuta</t>
  </si>
  <si>
    <t>Acuerdos establecidos y firmados</t>
  </si>
  <si>
    <t>Reportes, Correos</t>
  </si>
  <si>
    <t>Fotos, Reportes, lista de asistencia, munuta</t>
  </si>
  <si>
    <t>Fotos, Reportes, Listado de Asistencia</t>
  </si>
  <si>
    <r>
      <t xml:space="preserve">Políticas Sectoriales Prioritarias a ejecutar en el 2022: </t>
    </r>
    <r>
      <rPr>
        <sz val="14"/>
        <color indexed="8"/>
        <rFont val="Calibri Light"/>
        <family val="2"/>
      </rPr>
      <t xml:space="preserve">Apoyar la población rural, el desarrollo agropecuario y pesquero </t>
    </r>
  </si>
  <si>
    <t>2do. Trim.</t>
  </si>
  <si>
    <t>3er. Trim.</t>
  </si>
  <si>
    <t> 221</t>
  </si>
  <si>
    <t> 164</t>
  </si>
  <si>
    <t> 82</t>
  </si>
  <si>
    <t> 10</t>
  </si>
  <si>
    <t>MATRÍZ RECOPILACIÓN DE INFORMACIÓN POA TRIMESTRAL, JULIO-SEPTIEMBRE 2022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</si>
</sst>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9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name val="Calibri Light"/>
      <family val="2"/>
    </font>
    <font>
      <sz val="10"/>
      <name val="Calibri Light"/>
      <family val="2"/>
    </font>
    <font>
      <vertAlign val="superscript"/>
      <sz val="10"/>
      <name val="Calibri Light"/>
      <family val="2"/>
    </font>
    <font>
      <sz val="14"/>
      <color indexed="8"/>
      <name val="Calibri Light"/>
      <family val="2"/>
    </font>
    <font>
      <b/>
      <sz val="14"/>
      <name val="Calibri Light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mbria"/>
      <family val="1"/>
      <scheme val="major"/>
    </font>
    <font>
      <sz val="11"/>
      <color theme="1"/>
      <name val="Cambria"/>
      <family val="2"/>
      <scheme val="major"/>
    </font>
    <font>
      <sz val="11"/>
      <color theme="1"/>
      <name val="Cambria"/>
      <family val="1"/>
      <scheme val="major"/>
    </font>
    <font>
      <sz val="10"/>
      <color theme="1"/>
      <name val="Calibri Light"/>
      <family val="2"/>
    </font>
    <font>
      <b/>
      <sz val="10"/>
      <color theme="1"/>
      <name val="Calibri Light"/>
      <family val="2"/>
    </font>
    <font>
      <b/>
      <sz val="14"/>
      <color theme="1"/>
      <name val="Calibri Light"/>
      <family val="2"/>
    </font>
    <font>
      <b/>
      <sz val="12"/>
      <color theme="0" tint="-0.14999847407452621"/>
      <name val="Calibri Light"/>
      <family val="2"/>
    </font>
    <font>
      <b/>
      <sz val="22"/>
      <color theme="1"/>
      <name val="Calibri Light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4" tint="0.59999389629810485"/>
        <bgColor indexed="64"/>
      </patternFill>
    </fill>
  </fills>
  <borders count="2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/>
      <top/>
      <bottom/>
      <diagonal/>
    </border>
    <border>
      <start/>
      <end/>
      <top style="thin">
        <color indexed="64"/>
      </top>
      <bottom/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153">
    <xf numFmtId="0" fontId="0" fillId="0" borderId="0" xfId="0"/>
    <xf numFmtId="0" fontId="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vertical="center"/>
    </xf>
    <xf numFmtId="0" fontId="10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vertical="center"/>
    </xf>
    <xf numFmtId="0" fontId="13" fillId="0" borderId="4" xfId="0" applyFont="1" applyFill="1" applyBorder="1" applyAlignment="1">
      <alignment vertical="center"/>
    </xf>
    <xf numFmtId="0" fontId="14" fillId="0" borderId="0" xfId="0" applyFont="1"/>
    <xf numFmtId="0" fontId="15" fillId="0" borderId="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2" borderId="1" xfId="0" applyFont="1" applyFill="1" applyBorder="1" applyAlignment="1">
      <alignment vertical="top"/>
    </xf>
    <xf numFmtId="0" fontId="14" fillId="0" borderId="9" xfId="0" applyFont="1" applyBorder="1"/>
    <xf numFmtId="0" fontId="14" fillId="0" borderId="0" xfId="0" applyFont="1" applyBorder="1"/>
    <xf numFmtId="0" fontId="15" fillId="3" borderId="1" xfId="0" applyFont="1" applyFill="1" applyBorder="1" applyAlignment="1">
      <alignment vertical="center" wrapText="1"/>
    </xf>
    <xf numFmtId="0" fontId="15" fillId="3" borderId="1" xfId="0" applyFont="1" applyFill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/>
    </xf>
    <xf numFmtId="44" fontId="3" fillId="0" borderId="1" xfId="0" applyNumberFormat="1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3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3" fontId="4" fillId="0" borderId="1" xfId="0" applyNumberFormat="1" applyFont="1" applyFill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top" wrapText="1"/>
    </xf>
    <xf numFmtId="0" fontId="4" fillId="0" borderId="1" xfId="0" applyFont="1" applyBorder="1" applyAlignment="1">
      <alignment vertical="center"/>
    </xf>
    <xf numFmtId="0" fontId="4" fillId="0" borderId="0" xfId="0" applyFont="1" applyBorder="1"/>
    <xf numFmtId="0" fontId="11" fillId="4" borderId="11" xfId="0" applyFont="1" applyFill="1" applyBorder="1" applyAlignment="1">
      <alignment vertical="center"/>
    </xf>
    <xf numFmtId="0" fontId="11" fillId="4" borderId="12" xfId="0" applyFont="1" applyFill="1" applyBorder="1" applyAlignment="1">
      <alignment vertical="center"/>
    </xf>
    <xf numFmtId="0" fontId="11" fillId="4" borderId="13" xfId="0" applyFont="1" applyFill="1" applyBorder="1" applyAlignment="1">
      <alignment vertical="center"/>
    </xf>
    <xf numFmtId="0" fontId="11" fillId="4" borderId="2" xfId="0" applyFont="1" applyFill="1" applyBorder="1" applyAlignment="1">
      <alignment vertical="center"/>
    </xf>
    <xf numFmtId="0" fontId="11" fillId="4" borderId="1" xfId="0" applyFont="1" applyFill="1" applyBorder="1" applyAlignment="1">
      <alignment vertical="center"/>
    </xf>
    <xf numFmtId="0" fontId="11" fillId="4" borderId="3" xfId="0" applyFont="1" applyFill="1" applyBorder="1" applyAlignment="1">
      <alignment vertical="center"/>
    </xf>
    <xf numFmtId="0" fontId="11" fillId="4" borderId="14" xfId="0" applyFont="1" applyFill="1" applyBorder="1" applyAlignment="1">
      <alignment vertical="center"/>
    </xf>
    <xf numFmtId="0" fontId="0" fillId="0" borderId="8" xfId="0" applyFont="1" applyFill="1" applyBorder="1" applyAlignment="1">
      <alignment horizontal="center" vertical="center"/>
    </xf>
    <xf numFmtId="0" fontId="11" fillId="4" borderId="7" xfId="0" applyFont="1" applyFill="1" applyBorder="1" applyAlignment="1">
      <alignment vertical="center"/>
    </xf>
    <xf numFmtId="0" fontId="11" fillId="4" borderId="8" xfId="0" applyFont="1" applyFill="1" applyBorder="1" applyAlignment="1">
      <alignment vertical="center"/>
    </xf>
    <xf numFmtId="44" fontId="15" fillId="0" borderId="0" xfId="0" applyNumberFormat="1" applyFont="1" applyBorder="1" applyAlignment="1">
      <alignment vertical="center"/>
    </xf>
    <xf numFmtId="0" fontId="16" fillId="2" borderId="1" xfId="0" applyFont="1" applyFill="1" applyBorder="1" applyAlignment="1">
      <alignment vertical="top"/>
    </xf>
    <xf numFmtId="0" fontId="15" fillId="2" borderId="8" xfId="0" applyFont="1" applyFill="1" applyBorder="1" applyAlignment="1">
      <alignment vertical="top"/>
    </xf>
    <xf numFmtId="0" fontId="15" fillId="2" borderId="15" xfId="0" applyFont="1" applyFill="1" applyBorder="1" applyAlignment="1">
      <alignment vertical="top"/>
    </xf>
    <xf numFmtId="44" fontId="3" fillId="0" borderId="15" xfId="0" applyNumberFormat="1" applyFont="1" applyBorder="1" applyAlignment="1">
      <alignment vertical="center"/>
    </xf>
    <xf numFmtId="0" fontId="14" fillId="0" borderId="17" xfId="0" applyFont="1" applyBorder="1"/>
    <xf numFmtId="0" fontId="14" fillId="0" borderId="21" xfId="0" applyFont="1" applyBorder="1"/>
    <xf numFmtId="0" fontId="4" fillId="0" borderId="21" xfId="0" applyFont="1" applyBorder="1" applyAlignment="1">
      <alignment vertical="center" wrapText="1"/>
    </xf>
    <xf numFmtId="0" fontId="14" fillId="0" borderId="18" xfId="0" applyFont="1" applyBorder="1"/>
    <xf numFmtId="0" fontId="14" fillId="0" borderId="7" xfId="0" applyFont="1" applyBorder="1"/>
    <xf numFmtId="0" fontId="4" fillId="0" borderId="7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3" fontId="4" fillId="2" borderId="1" xfId="0" applyNumberFormat="1" applyFont="1" applyFill="1" applyBorder="1" applyAlignment="1">
      <alignment horizontal="center" vertical="center"/>
    </xf>
    <xf numFmtId="3" fontId="4" fillId="2" borderId="1" xfId="0" applyNumberFormat="1" applyFont="1" applyFill="1" applyBorder="1" applyAlignment="1">
      <alignment vertical="center" wrapText="1"/>
    </xf>
    <xf numFmtId="0" fontId="4" fillId="2" borderId="16" xfId="0" applyFont="1" applyFill="1" applyBorder="1" applyAlignment="1">
      <alignment horizontal="center" vertical="center"/>
    </xf>
    <xf numFmtId="3" fontId="4" fillId="2" borderId="9" xfId="0" applyNumberFormat="1" applyFont="1" applyFill="1" applyBorder="1" applyAlignment="1">
      <alignment vertical="center" wrapText="1"/>
    </xf>
    <xf numFmtId="0" fontId="4" fillId="2" borderId="0" xfId="0" applyFont="1" applyFill="1"/>
    <xf numFmtId="0" fontId="14" fillId="2" borderId="10" xfId="0" applyFont="1" applyFill="1" applyBorder="1" applyAlignment="1">
      <alignment horizontal="left" vertical="center" wrapText="1"/>
    </xf>
    <xf numFmtId="0" fontId="14" fillId="2" borderId="1" xfId="0" applyFont="1" applyFill="1" applyBorder="1" applyAlignment="1">
      <alignment horizontal="left" vertical="top" wrapText="1"/>
    </xf>
    <xf numFmtId="0" fontId="14" fillId="2" borderId="1" xfId="0" applyFont="1" applyFill="1" applyBorder="1" applyAlignment="1">
      <alignment horizontal="left" vertical="center" wrapText="1"/>
    </xf>
    <xf numFmtId="0" fontId="14" fillId="2" borderId="1" xfId="0" applyFont="1" applyFill="1" applyBorder="1" applyAlignment="1">
      <alignment horizontal="left" vertical="center"/>
    </xf>
    <xf numFmtId="0" fontId="14" fillId="2" borderId="10" xfId="0" applyFont="1" applyFill="1" applyBorder="1" applyAlignment="1">
      <alignment horizontal="left" vertical="top" wrapText="1"/>
    </xf>
    <xf numFmtId="3" fontId="4" fillId="2" borderId="1" xfId="0" applyNumberFormat="1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top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18" fillId="2" borderId="0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left" vertical="center" wrapText="1"/>
    </xf>
    <xf numFmtId="0" fontId="4" fillId="2" borderId="19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0" xfId="0" applyFont="1" applyFill="1" applyBorder="1" applyAlignment="1">
      <alignment horizontal="left" vertical="center" wrapText="1"/>
    </xf>
    <xf numFmtId="0" fontId="14" fillId="2" borderId="1" xfId="0" applyFont="1" applyFill="1" applyBorder="1" applyAlignment="1">
      <alignment horizontal="left" vertical="center" wrapText="1"/>
    </xf>
    <xf numFmtId="0" fontId="4" fillId="0" borderId="2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44" fontId="3" fillId="2" borderId="16" xfId="0" applyNumberFormat="1" applyFont="1" applyFill="1" applyBorder="1" applyAlignment="1">
      <alignment horizontal="center" vertical="center"/>
    </xf>
    <xf numFmtId="44" fontId="3" fillId="2" borderId="19" xfId="0" applyNumberFormat="1" applyFont="1" applyFill="1" applyBorder="1" applyAlignment="1">
      <alignment horizontal="center" vertical="center"/>
    </xf>
    <xf numFmtId="44" fontId="3" fillId="2" borderId="10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vertical="center" wrapText="1"/>
    </xf>
    <xf numFmtId="44" fontId="3" fillId="0" borderId="16" xfId="0" applyNumberFormat="1" applyFont="1" applyBorder="1" applyAlignment="1">
      <alignment horizontal="center" vertical="center"/>
    </xf>
    <xf numFmtId="44" fontId="3" fillId="0" borderId="19" xfId="0" applyNumberFormat="1" applyFont="1" applyBorder="1" applyAlignment="1">
      <alignment horizontal="center" vertical="center"/>
    </xf>
    <xf numFmtId="44" fontId="3" fillId="0" borderId="10" xfId="0" applyNumberFormat="1" applyFont="1" applyBorder="1" applyAlignment="1">
      <alignment horizontal="center" vertical="center"/>
    </xf>
    <xf numFmtId="0" fontId="4" fillId="0" borderId="16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44" fontId="3" fillId="2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3" fontId="4" fillId="2" borderId="1" xfId="0" applyNumberFormat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textRotation="90" wrapText="1"/>
    </xf>
    <xf numFmtId="0" fontId="15" fillId="3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/>
    </xf>
    <xf numFmtId="0" fontId="17" fillId="5" borderId="16" xfId="0" applyFont="1" applyFill="1" applyBorder="1" applyAlignment="1">
      <alignment horizontal="center" vertical="center" wrapText="1"/>
    </xf>
    <xf numFmtId="0" fontId="17" fillId="5" borderId="10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6" xfId="0" applyFont="1" applyBorder="1" applyAlignment="1">
      <alignment horizontal="left" vertical="center"/>
    </xf>
    <xf numFmtId="0" fontId="4" fillId="0" borderId="19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1" xfId="0" applyFont="1" applyFill="1" applyBorder="1" applyAlignment="1">
      <alignment vertical="center" wrapText="1"/>
    </xf>
    <xf numFmtId="0" fontId="7" fillId="2" borderId="16" xfId="0" applyFont="1" applyFill="1" applyBorder="1" applyAlignment="1">
      <alignment horizontal="center" vertical="center" textRotation="90"/>
    </xf>
    <xf numFmtId="0" fontId="7" fillId="2" borderId="19" xfId="0" applyFont="1" applyFill="1" applyBorder="1" applyAlignment="1">
      <alignment horizontal="center" vertical="center" textRotation="90"/>
    </xf>
    <xf numFmtId="0" fontId="7" fillId="2" borderId="10" xfId="0" applyFont="1" applyFill="1" applyBorder="1" applyAlignment="1">
      <alignment horizontal="center" vertical="center" textRotation="90"/>
    </xf>
    <xf numFmtId="0" fontId="16" fillId="0" borderId="1" xfId="0" applyFont="1" applyBorder="1" applyAlignment="1">
      <alignment horizontal="left" vertical="top" wrapText="1"/>
    </xf>
    <xf numFmtId="0" fontId="16" fillId="0" borderId="9" xfId="0" applyFont="1" applyBorder="1" applyAlignment="1">
      <alignment horizontal="left" vertical="top" wrapText="1"/>
    </xf>
    <xf numFmtId="44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0" fontId="7" fillId="2" borderId="16" xfId="0" applyFont="1" applyFill="1" applyBorder="1" applyAlignment="1">
      <alignment horizontal="center" vertical="center" textRotation="90" wrapText="1"/>
    </xf>
    <xf numFmtId="0" fontId="7" fillId="2" borderId="19" xfId="0" applyFont="1" applyFill="1" applyBorder="1" applyAlignment="1">
      <alignment horizontal="center" vertical="center" textRotation="90" wrapText="1"/>
    </xf>
    <xf numFmtId="0" fontId="7" fillId="2" borderId="10" xfId="0" applyFont="1" applyFill="1" applyBorder="1" applyAlignment="1">
      <alignment horizontal="center" vertical="center" textRotation="90" wrapText="1"/>
    </xf>
    <xf numFmtId="0" fontId="14" fillId="2" borderId="16" xfId="0" applyFont="1" applyFill="1" applyBorder="1" applyAlignment="1">
      <alignment horizontal="left" vertical="center" wrapText="1"/>
    </xf>
    <xf numFmtId="0" fontId="14" fillId="2" borderId="19" xfId="0" applyFont="1" applyFill="1" applyBorder="1" applyAlignment="1">
      <alignment horizontal="left" vertical="center" wrapText="1"/>
    </xf>
    <xf numFmtId="0" fontId="14" fillId="2" borderId="10" xfId="0" applyFont="1" applyFill="1" applyBorder="1" applyAlignment="1">
      <alignment horizontal="left" vertical="center" wrapText="1"/>
    </xf>
    <xf numFmtId="0" fontId="4" fillId="2" borderId="16" xfId="0" applyFont="1" applyFill="1" applyBorder="1" applyAlignment="1">
      <alignment horizontal="left" vertical="top" wrapText="1"/>
    </xf>
    <xf numFmtId="0" fontId="4" fillId="2" borderId="10" xfId="0" applyFont="1" applyFill="1" applyBorder="1" applyAlignment="1">
      <alignment horizontal="left" vertical="top" wrapText="1"/>
    </xf>
    <xf numFmtId="44" fontId="15" fillId="6" borderId="16" xfId="0" applyNumberFormat="1" applyFont="1" applyFill="1" applyBorder="1" applyAlignment="1">
      <alignment horizontal="center" vertical="center"/>
    </xf>
    <xf numFmtId="44" fontId="15" fillId="6" borderId="10" xfId="0" applyNumberFormat="1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left" vertical="center" wrapText="1"/>
    </xf>
    <xf numFmtId="0" fontId="4" fillId="2" borderId="18" xfId="0" applyFont="1" applyFill="1" applyBorder="1" applyAlignment="1">
      <alignment horizontal="left" vertical="center" wrapText="1"/>
    </xf>
    <xf numFmtId="0" fontId="4" fillId="2" borderId="20" xfId="0" applyFont="1" applyFill="1" applyBorder="1" applyAlignment="1">
      <alignment horizontal="left" vertical="center" wrapText="1"/>
    </xf>
    <xf numFmtId="3" fontId="4" fillId="2" borderId="1" xfId="0" applyNumberFormat="1" applyFont="1" applyFill="1" applyBorder="1" applyAlignment="1">
      <alignment vertical="center" wrapText="1"/>
    </xf>
  </cellXfs>
  <cellStyles count="2">
    <cellStyle name="Millares 2" xfId="1"/>
    <cellStyle name="Normal" xfId="0" builtinId="0"/>
  </cellStyles>
  <dxfs count="0"/>
  <tableStyles count="1" defaultTableStyle="TableStyleMedium9" defaultPivotStyle="PivotStyleLight16">
    <tableStyle name="Estilo de tabla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externalLink" Target="externalLinks/externalLink1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pn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12</xdr:col>
      <xdr:colOff>0</xdr:colOff>
      <xdr:row>4</xdr:row>
      <xdr:rowOff>0</xdr:rowOff>
    </xdr:from>
    <xdr:to>
      <xdr:col>12</xdr:col>
      <xdr:colOff>304800</xdr:colOff>
      <xdr:row>5</xdr:row>
      <xdr:rowOff>142875</xdr:rowOff>
    </xdr:to>
    <xdr:sp macro="" textlink="">
      <xdr:nvSpPr>
        <xdr:cNvPr id="371359" name="AutoShape 7" descr="Inicio - Ministerio de Agricultura de la República Dominicana"/>
        <xdr:cNvSpPr>
          <a:spLocks noChangeAspect="1" noChangeArrowheads="1"/>
        </xdr:cNvSpPr>
      </xdr:nvSpPr>
      <xdr:spPr bwMode="auto">
        <a:xfrm>
          <a:off x="17135475" y="6477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304800</xdr:colOff>
      <xdr:row>7</xdr:row>
      <xdr:rowOff>142875</xdr:rowOff>
    </xdr:to>
    <xdr:sp macro="" textlink="">
      <xdr:nvSpPr>
        <xdr:cNvPr id="371360" name="AutoShape 9" descr="Inicio - Ministerio de Agricultura de la República Dominicana"/>
        <xdr:cNvSpPr>
          <a:spLocks noChangeAspect="1" noChangeArrowheads="1"/>
        </xdr:cNvSpPr>
      </xdr:nvSpPr>
      <xdr:spPr bwMode="auto">
        <a:xfrm>
          <a:off x="17135475" y="117157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428625</xdr:colOff>
      <xdr:row>1</xdr:row>
      <xdr:rowOff>9525</xdr:rowOff>
    </xdr:from>
    <xdr:to>
      <xdr:col>13</xdr:col>
      <xdr:colOff>885824</xdr:colOff>
      <xdr:row>10</xdr:row>
      <xdr:rowOff>0</xdr:rowOff>
    </xdr:to>
    <xdr:pic>
      <xdr:nvPicPr>
        <xdr:cNvPr id="371361" name="Imagen 5"/>
        <xdr:cNvPicPr>
          <a:picLocks noChangeAspect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4100" y="171450"/>
          <a:ext cx="2981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172810</xdr:colOff>
      <xdr:row>0</xdr:row>
      <xdr:rowOff>0</xdr:rowOff>
    </xdr:from>
    <xdr:to>
      <xdr:col>1</xdr:col>
      <xdr:colOff>1201510</xdr:colOff>
      <xdr:row>8</xdr:row>
      <xdr:rowOff>96611</xdr:rowOff>
    </xdr:to>
    <xdr:pic>
      <xdr:nvPicPr>
        <xdr:cNvPr id="371362" name="Imagen 6"/>
        <xdr:cNvPicPr>
          <a:picLocks noChangeAspect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810" y="0"/>
          <a:ext cx="1790700" cy="1607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152400</xdr:colOff>
          <xdr:row>85</xdr:row>
          <xdr:rowOff>247650</xdr:rowOff>
        </xdr:from>
        <xdr:to>
          <xdr:col>2</xdr:col>
          <xdr:colOff>1514475</xdr:colOff>
          <xdr:row>96</xdr:row>
          <xdr:rowOff>85725</xdr:rowOff>
        </xdr:to>
        <xdr:sp macro="" textlink="">
          <xdr:nvSpPr>
            <xdr:cNvPr id="1025" name="Comment 478" hidden="1"/>
            <xdr:cNvSpPr txBox="1">
              <a:spLocks noChangeArrowheads="1"/>
            </xdr:cNvSpPr>
          </xdr:nvSpPr>
          <xdr:spPr bwMode="auto">
            <a:xfrm>
              <a:off x="3162300" y="30432375"/>
              <a:ext cx="1362075" cy="3181350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s-ES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Xiomara Lluberes:</a:t>
              </a:r>
              <a:endParaRPr lang="es-ES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es-ES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Este componente pasa a Fiscalización y Legal</a:t>
              </a:r>
            </a:p>
          </xdr:txBody>
        </xdr:sp>
        <xdr:clientData/>
      </xdr:twoCellAnchor>
    </mc:Fallback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purl.oclc.org/ooxml/officeDocument/relationships/externalLinkPath" Target="/Users/PLANIFICACION/Downloads/Ejecucion%20Analisis%20POA%203T,2022%20.xlsx" TargetMode="External"/></Relationships>
</file>

<file path=xl/externalLinks/externalLink1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Ejecucion Analisis POA 3T,2022 "/>
    </sheetNames>
    <sheetDataSet>
      <sheetData sheetId="0">
        <row r="111">
          <cell r="G111">
            <v>3</v>
          </cell>
        </row>
        <row r="112">
          <cell r="G112">
            <v>1</v>
          </cell>
        </row>
        <row r="113">
          <cell r="G113">
            <v>0</v>
          </cell>
        </row>
        <row r="114">
          <cell r="G114">
            <v>3</v>
          </cell>
        </row>
        <row r="115">
          <cell r="G115">
            <v>0</v>
          </cell>
        </row>
        <row r="116">
          <cell r="G116">
            <v>1</v>
          </cell>
        </row>
        <row r="117">
          <cell r="G117">
            <v>0</v>
          </cell>
        </row>
        <row r="118">
          <cell r="G118">
            <v>466</v>
          </cell>
        </row>
        <row r="119">
          <cell r="G119">
            <v>3</v>
          </cell>
        </row>
        <row r="120">
          <cell r="G120">
            <v>3</v>
          </cell>
        </row>
        <row r="121">
          <cell r="G121">
            <v>33</v>
          </cell>
        </row>
        <row r="122">
          <cell r="G122">
            <v>33</v>
          </cell>
        </row>
        <row r="123">
          <cell r="G123">
            <v>27</v>
          </cell>
        </row>
        <row r="124">
          <cell r="G124">
            <v>60</v>
          </cell>
        </row>
        <row r="125">
          <cell r="G125">
            <v>1</v>
          </cell>
        </row>
        <row r="126">
          <cell r="G126">
            <v>1</v>
          </cell>
        </row>
        <row r="127">
          <cell r="G127">
            <v>1</v>
          </cell>
        </row>
        <row r="128">
          <cell r="G128">
            <v>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1</v>
          </cell>
        </row>
        <row r="132">
          <cell r="G132">
            <v>0</v>
          </cell>
        </row>
        <row r="133">
          <cell r="G133">
            <v>0</v>
          </cell>
        </row>
        <row r="134">
          <cell r="G134">
            <v>1</v>
          </cell>
        </row>
        <row r="135">
          <cell r="G135">
            <v>0</v>
          </cell>
        </row>
        <row r="138">
          <cell r="G138">
            <v>0</v>
          </cell>
        </row>
        <row r="139">
          <cell r="G139">
            <v>0</v>
          </cell>
        </row>
        <row r="140">
          <cell r="G140">
            <v>0</v>
          </cell>
        </row>
        <row r="141">
          <cell r="G141">
            <v>0</v>
          </cell>
        </row>
        <row r="142">
          <cell r="G142">
            <v>0</v>
          </cell>
        </row>
        <row r="143">
          <cell r="G143">
            <v>150</v>
          </cell>
        </row>
        <row r="144">
          <cell r="G144">
            <v>3</v>
          </cell>
        </row>
        <row r="145">
          <cell r="G145">
            <v>300</v>
          </cell>
        </row>
        <row r="146">
          <cell r="G146">
            <v>0</v>
          </cell>
        </row>
        <row r="147">
          <cell r="G147">
            <v>0</v>
          </cell>
        </row>
        <row r="148">
          <cell r="G148">
            <v>12</v>
          </cell>
        </row>
        <row r="149">
          <cell r="G149">
            <v>0</v>
          </cell>
        </row>
        <row r="150">
          <cell r="G150">
            <v>0</v>
          </cell>
        </row>
        <row r="151">
          <cell r="G151">
            <v>5</v>
          </cell>
        </row>
        <row r="152">
          <cell r="G152">
            <v>3</v>
          </cell>
        </row>
        <row r="153">
          <cell r="G153">
            <v>80</v>
          </cell>
        </row>
        <row r="154">
          <cell r="G154">
            <v>3</v>
          </cell>
        </row>
        <row r="155">
          <cell r="G155">
            <v>7</v>
          </cell>
        </row>
      </sheetData>
    </sheetDataSet>
  </externalBook>
</externalLink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dimension ref="A6:O216"/>
  <sheetViews>
    <sheetView showGridLines="0" tabSelected="1" zoomScale="70" zoomScaleNormal="70" zoomScaleSheetLayoutView="73" workbookViewId="0">
      <selection activeCell="B6" sqref="B6:N6"/>
    </sheetView>
  </sheetViews>
  <sheetFormatPr baseColWidth="10" defaultRowHeight="12.75" x14ac:dyDescent="0.2"/>
  <cols>
    <col min="1" max="1" width="11.42578125" style="18"/>
    <col min="2" max="2" width="33.7109375" style="18" customWidth="1"/>
    <col min="3" max="3" width="41.7109375" style="18" customWidth="1"/>
    <col min="4" max="4" width="30.140625" style="18" customWidth="1"/>
    <col min="5" max="5" width="14.140625" style="18" customWidth="1"/>
    <col min="6" max="7" width="15" style="18" customWidth="1"/>
    <col min="8" max="8" width="18.7109375" style="18" customWidth="1"/>
    <col min="9" max="10" width="11.42578125" style="18"/>
    <col min="11" max="11" width="11.85546875" style="18" customWidth="1"/>
    <col min="12" max="12" width="47.140625" style="18" customWidth="1"/>
    <col min="13" max="13" width="37.85546875" style="18" customWidth="1"/>
    <col min="14" max="14" width="22.42578125" style="18" bestFit="1" customWidth="1"/>
    <col min="15" max="16384" width="11.42578125" style="18"/>
  </cols>
  <sheetData>
    <row r="6" spans="1:14" ht="28.5" x14ac:dyDescent="0.2">
      <c r="B6" s="98" t="s">
        <v>405</v>
      </c>
      <c r="C6" s="98"/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</row>
    <row r="11" spans="1:14" ht="21" customHeight="1" x14ac:dyDescent="0.2">
      <c r="A11" s="134" t="s">
        <v>372</v>
      </c>
      <c r="B11" s="134"/>
      <c r="C11" s="134"/>
      <c r="D11" s="134"/>
      <c r="E11" s="134"/>
      <c r="F11" s="134"/>
      <c r="G11" s="134"/>
      <c r="H11" s="134"/>
      <c r="I11" s="134"/>
      <c r="J11" s="134"/>
      <c r="K11" s="134"/>
      <c r="L11" s="134"/>
      <c r="M11" s="135"/>
      <c r="N11" s="19"/>
    </row>
    <row r="12" spans="1:14" ht="21" customHeight="1" x14ac:dyDescent="0.2">
      <c r="A12" s="134" t="s">
        <v>373</v>
      </c>
      <c r="B12" s="134"/>
      <c r="C12" s="134"/>
      <c r="D12" s="134"/>
      <c r="E12" s="134"/>
      <c r="F12" s="134"/>
      <c r="G12" s="134"/>
      <c r="H12" s="134"/>
      <c r="I12" s="134"/>
      <c r="J12" s="134"/>
      <c r="K12" s="134"/>
      <c r="L12" s="134"/>
      <c r="M12" s="135"/>
      <c r="N12" s="20"/>
    </row>
    <row r="13" spans="1:14" ht="27.75" customHeight="1" x14ac:dyDescent="0.2">
      <c r="A13" s="61" t="s">
        <v>398</v>
      </c>
      <c r="B13" s="61"/>
      <c r="C13" s="61"/>
      <c r="D13" s="61"/>
      <c r="E13" s="21"/>
      <c r="F13" s="62"/>
      <c r="G13" s="62"/>
      <c r="H13" s="62"/>
      <c r="I13" s="62"/>
      <c r="J13" s="62"/>
      <c r="K13" s="63"/>
      <c r="L13" s="21"/>
      <c r="M13" s="22"/>
      <c r="N13" s="23"/>
    </row>
    <row r="14" spans="1:14" ht="33" customHeight="1" x14ac:dyDescent="0.2">
      <c r="A14" s="124" t="s">
        <v>292</v>
      </c>
      <c r="B14" s="124" t="s">
        <v>0</v>
      </c>
      <c r="C14" s="124" t="s">
        <v>4</v>
      </c>
      <c r="D14" s="124" t="s">
        <v>1</v>
      </c>
      <c r="E14" s="122" t="s">
        <v>11</v>
      </c>
      <c r="F14" s="122"/>
      <c r="G14" s="122"/>
      <c r="H14" s="122"/>
      <c r="I14" s="123" t="s">
        <v>2</v>
      </c>
      <c r="J14" s="123"/>
      <c r="K14" s="123"/>
      <c r="L14" s="124" t="s">
        <v>9</v>
      </c>
      <c r="M14" s="124" t="s">
        <v>3</v>
      </c>
      <c r="N14" s="124" t="s">
        <v>236</v>
      </c>
    </row>
    <row r="15" spans="1:14" ht="34.5" customHeight="1" x14ac:dyDescent="0.2">
      <c r="A15" s="125"/>
      <c r="B15" s="125"/>
      <c r="C15" s="125"/>
      <c r="D15" s="125"/>
      <c r="E15" s="24" t="s">
        <v>8</v>
      </c>
      <c r="F15" s="24" t="s">
        <v>399</v>
      </c>
      <c r="G15" s="24" t="s">
        <v>400</v>
      </c>
      <c r="H15" s="24" t="s">
        <v>10</v>
      </c>
      <c r="I15" s="25" t="s">
        <v>5</v>
      </c>
      <c r="J15" s="25" t="s">
        <v>6</v>
      </c>
      <c r="K15" s="25" t="s">
        <v>7</v>
      </c>
      <c r="L15" s="125"/>
      <c r="M15" s="125"/>
      <c r="N15" s="125"/>
    </row>
    <row r="16" spans="1:14" s="30" customFormat="1" ht="22.5" customHeight="1" x14ac:dyDescent="0.2">
      <c r="A16" s="121" t="s">
        <v>322</v>
      </c>
      <c r="B16" s="99" t="s">
        <v>277</v>
      </c>
      <c r="C16" s="92" t="s">
        <v>14</v>
      </c>
      <c r="D16" s="114" t="s">
        <v>278</v>
      </c>
      <c r="E16" s="27">
        <v>19</v>
      </c>
      <c r="F16" s="79">
        <v>23</v>
      </c>
      <c r="G16" s="75">
        <v>23</v>
      </c>
      <c r="H16" s="27">
        <f t="shared" ref="H16:H26" si="0">SUM(E16:G16)</f>
        <v>65</v>
      </c>
      <c r="I16" s="28">
        <v>132</v>
      </c>
      <c r="J16" s="28">
        <v>65</v>
      </c>
      <c r="K16" s="27">
        <f t="shared" ref="K16:K26" si="1">SUM(I16:J16)</f>
        <v>197</v>
      </c>
      <c r="L16" s="29" t="s">
        <v>280</v>
      </c>
      <c r="M16" s="114" t="s">
        <v>283</v>
      </c>
      <c r="N16" s="136">
        <v>824000</v>
      </c>
    </row>
    <row r="17" spans="1:14" s="30" customFormat="1" ht="21.75" customHeight="1" x14ac:dyDescent="0.2">
      <c r="A17" s="121"/>
      <c r="B17" s="100"/>
      <c r="C17" s="92" t="s">
        <v>213</v>
      </c>
      <c r="D17" s="115"/>
      <c r="E17" s="27">
        <v>25</v>
      </c>
      <c r="F17" s="79">
        <v>48</v>
      </c>
      <c r="G17" s="75">
        <v>48</v>
      </c>
      <c r="H17" s="27">
        <f t="shared" si="0"/>
        <v>121</v>
      </c>
      <c r="I17" s="27">
        <v>77</v>
      </c>
      <c r="J17" s="27">
        <v>51</v>
      </c>
      <c r="K17" s="27">
        <f t="shared" si="1"/>
        <v>128</v>
      </c>
      <c r="L17" s="29" t="s">
        <v>282</v>
      </c>
      <c r="M17" s="115"/>
      <c r="N17" s="136"/>
    </row>
    <row r="18" spans="1:14" s="30" customFormat="1" ht="21.75" customHeight="1" x14ac:dyDescent="0.2">
      <c r="A18" s="121"/>
      <c r="B18" s="100"/>
      <c r="C18" s="92" t="s">
        <v>294</v>
      </c>
      <c r="D18" s="115"/>
      <c r="E18" s="27">
        <v>24</v>
      </c>
      <c r="F18" s="79">
        <v>18</v>
      </c>
      <c r="G18" s="75">
        <v>12</v>
      </c>
      <c r="H18" s="27">
        <f t="shared" si="0"/>
        <v>54</v>
      </c>
      <c r="I18" s="27">
        <v>2250</v>
      </c>
      <c r="J18" s="27">
        <v>1500</v>
      </c>
      <c r="K18" s="27">
        <f>SUM(E18:G18)</f>
        <v>54</v>
      </c>
      <c r="L18" s="29" t="s">
        <v>284</v>
      </c>
      <c r="M18" s="115"/>
      <c r="N18" s="136"/>
    </row>
    <row r="19" spans="1:14" s="30" customFormat="1" ht="19.5" customHeight="1" x14ac:dyDescent="0.2">
      <c r="A19" s="121"/>
      <c r="B19" s="100"/>
      <c r="C19" s="92" t="s">
        <v>279</v>
      </c>
      <c r="D19" s="115"/>
      <c r="E19" s="27">
        <v>18</v>
      </c>
      <c r="F19" s="79">
        <v>35</v>
      </c>
      <c r="G19" s="75">
        <v>13</v>
      </c>
      <c r="H19" s="27">
        <f t="shared" si="0"/>
        <v>66</v>
      </c>
      <c r="I19" s="27">
        <v>1125</v>
      </c>
      <c r="J19" s="27">
        <v>750</v>
      </c>
      <c r="K19" s="27">
        <f>SUM(E19:G19)</f>
        <v>66</v>
      </c>
      <c r="L19" s="29" t="s">
        <v>285</v>
      </c>
      <c r="M19" s="115"/>
      <c r="N19" s="136"/>
    </row>
    <row r="20" spans="1:14" s="30" customFormat="1" ht="22.5" customHeight="1" x14ac:dyDescent="0.2">
      <c r="A20" s="121"/>
      <c r="B20" s="102"/>
      <c r="C20" s="92" t="s">
        <v>72</v>
      </c>
      <c r="D20" s="116"/>
      <c r="E20" s="27">
        <v>14</v>
      </c>
      <c r="F20" s="79">
        <v>61</v>
      </c>
      <c r="G20" s="75">
        <v>41</v>
      </c>
      <c r="H20" s="27">
        <f t="shared" si="0"/>
        <v>116</v>
      </c>
      <c r="I20" s="27">
        <v>225</v>
      </c>
      <c r="J20" s="27">
        <v>150</v>
      </c>
      <c r="K20" s="27">
        <f>SUM(E20:G20)</f>
        <v>116</v>
      </c>
      <c r="L20" s="29" t="s">
        <v>286</v>
      </c>
      <c r="M20" s="116"/>
      <c r="N20" s="136"/>
    </row>
    <row r="21" spans="1:14" s="30" customFormat="1" ht="19.5" customHeight="1" x14ac:dyDescent="0.2">
      <c r="A21" s="121"/>
      <c r="B21" s="101" t="s">
        <v>295</v>
      </c>
      <c r="C21" s="92" t="s">
        <v>288</v>
      </c>
      <c r="D21" s="137" t="s">
        <v>287</v>
      </c>
      <c r="E21" s="27">
        <v>20</v>
      </c>
      <c r="F21" s="79">
        <v>35</v>
      </c>
      <c r="G21" s="75">
        <v>27</v>
      </c>
      <c r="H21" s="27">
        <f t="shared" si="0"/>
        <v>82</v>
      </c>
      <c r="I21" s="32">
        <v>77</v>
      </c>
      <c r="J21" s="32">
        <v>51</v>
      </c>
      <c r="K21" s="32">
        <f>SUM(E21:G21)</f>
        <v>82</v>
      </c>
      <c r="L21" s="127" t="s">
        <v>289</v>
      </c>
      <c r="M21" s="119" t="s">
        <v>291</v>
      </c>
      <c r="N21" s="136"/>
    </row>
    <row r="22" spans="1:14" s="30" customFormat="1" ht="20.25" customHeight="1" x14ac:dyDescent="0.2">
      <c r="A22" s="121"/>
      <c r="B22" s="101"/>
      <c r="C22" s="92" t="s">
        <v>14</v>
      </c>
      <c r="D22" s="137"/>
      <c r="E22" s="27">
        <v>23</v>
      </c>
      <c r="F22" s="79">
        <v>48</v>
      </c>
      <c r="G22" s="75">
        <v>48</v>
      </c>
      <c r="H22" s="27">
        <f t="shared" si="0"/>
        <v>119</v>
      </c>
      <c r="I22" s="27">
        <v>1</v>
      </c>
      <c r="J22" s="27">
        <v>1</v>
      </c>
      <c r="K22" s="27">
        <f>SUM(E22:G22)</f>
        <v>119</v>
      </c>
      <c r="L22" s="128"/>
      <c r="M22" s="119"/>
      <c r="N22" s="136"/>
    </row>
    <row r="23" spans="1:14" s="30" customFormat="1" ht="19.5" customHeight="1" x14ac:dyDescent="0.2">
      <c r="A23" s="121"/>
      <c r="B23" s="101"/>
      <c r="C23" s="92" t="s">
        <v>213</v>
      </c>
      <c r="D23" s="137"/>
      <c r="E23" s="27">
        <v>25</v>
      </c>
      <c r="F23" s="79">
        <v>48</v>
      </c>
      <c r="G23" s="75">
        <v>9</v>
      </c>
      <c r="H23" s="27">
        <f t="shared" si="0"/>
        <v>82</v>
      </c>
      <c r="I23" s="27">
        <v>1516</v>
      </c>
      <c r="J23" s="27">
        <v>4761</v>
      </c>
      <c r="K23" s="27">
        <f t="shared" si="1"/>
        <v>6277</v>
      </c>
      <c r="L23" s="128"/>
      <c r="M23" s="119"/>
      <c r="N23" s="136"/>
    </row>
    <row r="24" spans="1:14" s="30" customFormat="1" ht="19.5" customHeight="1" x14ac:dyDescent="0.2">
      <c r="A24" s="121"/>
      <c r="B24" s="101"/>
      <c r="C24" s="92" t="s">
        <v>294</v>
      </c>
      <c r="D24" s="137"/>
      <c r="E24" s="27">
        <v>16</v>
      </c>
      <c r="F24" s="79">
        <v>35</v>
      </c>
      <c r="G24" s="75">
        <v>6</v>
      </c>
      <c r="H24" s="27">
        <f t="shared" si="0"/>
        <v>57</v>
      </c>
      <c r="I24" s="27">
        <v>4700</v>
      </c>
      <c r="J24" s="27">
        <v>2100</v>
      </c>
      <c r="K24" s="27">
        <f t="shared" si="1"/>
        <v>6800</v>
      </c>
      <c r="L24" s="129"/>
      <c r="M24" s="119"/>
      <c r="N24" s="136"/>
    </row>
    <row r="25" spans="1:14" s="30" customFormat="1" ht="21" customHeight="1" x14ac:dyDescent="0.2">
      <c r="A25" s="121"/>
      <c r="B25" s="101"/>
      <c r="C25" s="92" t="s">
        <v>279</v>
      </c>
      <c r="D25" s="137"/>
      <c r="E25" s="27">
        <v>18</v>
      </c>
      <c r="F25" s="79">
        <v>35</v>
      </c>
      <c r="G25" s="75">
        <v>9</v>
      </c>
      <c r="H25" s="27">
        <f t="shared" si="0"/>
        <v>62</v>
      </c>
      <c r="I25" s="27">
        <v>1350</v>
      </c>
      <c r="J25" s="27">
        <v>900</v>
      </c>
      <c r="K25" s="27">
        <f t="shared" si="1"/>
        <v>2250</v>
      </c>
      <c r="L25" s="33" t="s">
        <v>290</v>
      </c>
      <c r="M25" s="119"/>
      <c r="N25" s="136"/>
    </row>
    <row r="26" spans="1:14" s="30" customFormat="1" ht="30.75" customHeight="1" x14ac:dyDescent="0.2">
      <c r="A26" s="121"/>
      <c r="B26" s="101"/>
      <c r="C26" s="92" t="s">
        <v>72</v>
      </c>
      <c r="D26" s="137"/>
      <c r="E26" s="27">
        <v>15</v>
      </c>
      <c r="F26" s="79">
        <v>61</v>
      </c>
      <c r="G26" s="75">
        <v>25</v>
      </c>
      <c r="H26" s="27">
        <f t="shared" si="0"/>
        <v>101</v>
      </c>
      <c r="I26" s="27">
        <v>225</v>
      </c>
      <c r="J26" s="27">
        <v>150</v>
      </c>
      <c r="K26" s="27">
        <f t="shared" si="1"/>
        <v>375</v>
      </c>
      <c r="L26" s="33" t="s">
        <v>296</v>
      </c>
      <c r="M26" s="119"/>
      <c r="N26" s="136"/>
    </row>
    <row r="27" spans="1:14" s="30" customFormat="1" ht="22.5" customHeight="1" x14ac:dyDescent="0.2">
      <c r="A27" s="126"/>
      <c r="B27" s="126"/>
      <c r="C27" s="126"/>
      <c r="D27" s="126"/>
      <c r="E27" s="126"/>
      <c r="F27" s="126"/>
      <c r="G27" s="126"/>
      <c r="H27" s="126"/>
      <c r="I27" s="126"/>
      <c r="J27" s="126"/>
      <c r="K27" s="126"/>
      <c r="L27" s="126"/>
      <c r="M27" s="126"/>
      <c r="N27" s="35"/>
    </row>
    <row r="28" spans="1:14" s="85" customFormat="1" ht="30" customHeight="1" x14ac:dyDescent="0.2">
      <c r="A28" s="131" t="s">
        <v>57</v>
      </c>
      <c r="B28" s="101" t="s">
        <v>297</v>
      </c>
      <c r="C28" s="77" t="s">
        <v>16</v>
      </c>
      <c r="D28" s="101" t="s">
        <v>298</v>
      </c>
      <c r="E28" s="46">
        <v>4</v>
      </c>
      <c r="F28" s="46">
        <v>146</v>
      </c>
      <c r="G28" s="46">
        <v>9</v>
      </c>
      <c r="H28" s="46">
        <f t="shared" ref="H28:H50" si="2">SUM(E28:G28)</f>
        <v>159</v>
      </c>
      <c r="I28" s="46">
        <v>420</v>
      </c>
      <c r="J28" s="46">
        <v>280</v>
      </c>
      <c r="K28" s="46">
        <f>7*50</f>
        <v>350</v>
      </c>
      <c r="L28" s="91" t="s">
        <v>299</v>
      </c>
      <c r="M28" s="120" t="s">
        <v>12</v>
      </c>
      <c r="N28" s="111">
        <v>7297200</v>
      </c>
    </row>
    <row r="29" spans="1:14" s="85" customFormat="1" ht="30" customHeight="1" x14ac:dyDescent="0.2">
      <c r="A29" s="132"/>
      <c r="B29" s="101"/>
      <c r="C29" s="77" t="s">
        <v>24</v>
      </c>
      <c r="D29" s="101"/>
      <c r="E29" s="46">
        <v>83</v>
      </c>
      <c r="F29" s="46">
        <v>200</v>
      </c>
      <c r="G29" s="46">
        <v>142</v>
      </c>
      <c r="H29" s="46">
        <f t="shared" si="2"/>
        <v>425</v>
      </c>
      <c r="I29" s="46">
        <v>5600</v>
      </c>
      <c r="J29" s="46">
        <v>1400</v>
      </c>
      <c r="K29" s="46">
        <f>SUM(I29:J29)</f>
        <v>7000</v>
      </c>
      <c r="L29" s="91" t="s">
        <v>18</v>
      </c>
      <c r="M29" s="120"/>
      <c r="N29" s="112"/>
    </row>
    <row r="30" spans="1:14" s="85" customFormat="1" ht="59.25" customHeight="1" x14ac:dyDescent="0.2">
      <c r="A30" s="132"/>
      <c r="B30" s="76" t="s">
        <v>300</v>
      </c>
      <c r="C30" s="45" t="s">
        <v>15</v>
      </c>
      <c r="D30" s="76" t="s">
        <v>17</v>
      </c>
      <c r="E30" s="46">
        <v>34</v>
      </c>
      <c r="F30" s="46">
        <v>61</v>
      </c>
      <c r="G30" s="46">
        <v>41</v>
      </c>
      <c r="H30" s="46">
        <f t="shared" si="2"/>
        <v>136</v>
      </c>
      <c r="I30" s="81">
        <v>2400</v>
      </c>
      <c r="J30" s="81">
        <v>600</v>
      </c>
      <c r="K30" s="81">
        <f>SUM(H30+I30)</f>
        <v>2536</v>
      </c>
      <c r="L30" s="77" t="s">
        <v>18</v>
      </c>
      <c r="M30" s="91" t="s">
        <v>19</v>
      </c>
      <c r="N30" s="112"/>
    </row>
    <row r="31" spans="1:14" s="85" customFormat="1" ht="75" customHeight="1" x14ac:dyDescent="0.2">
      <c r="A31" s="132"/>
      <c r="B31" s="101" t="s">
        <v>301</v>
      </c>
      <c r="C31" s="45" t="s">
        <v>25</v>
      </c>
      <c r="D31" s="101" t="s">
        <v>20</v>
      </c>
      <c r="E31" s="46">
        <v>30</v>
      </c>
      <c r="F31" s="46">
        <v>202</v>
      </c>
      <c r="G31" s="46">
        <v>142</v>
      </c>
      <c r="H31" s="46">
        <f t="shared" si="2"/>
        <v>374</v>
      </c>
      <c r="I31" s="81">
        <v>2175</v>
      </c>
      <c r="J31" s="81">
        <v>845</v>
      </c>
      <c r="K31" s="81">
        <f t="shared" ref="K31:K50" si="3">SUM(I31:J31)</f>
        <v>3020</v>
      </c>
      <c r="L31" s="76" t="s">
        <v>293</v>
      </c>
      <c r="M31" s="120" t="s">
        <v>12</v>
      </c>
      <c r="N31" s="112"/>
    </row>
    <row r="32" spans="1:14" s="85" customFormat="1" ht="30" customHeight="1" x14ac:dyDescent="0.2">
      <c r="A32" s="132"/>
      <c r="B32" s="101"/>
      <c r="C32" s="45" t="s">
        <v>26</v>
      </c>
      <c r="D32" s="101"/>
      <c r="E32" s="46">
        <v>75</v>
      </c>
      <c r="F32" s="46" t="s">
        <v>401</v>
      </c>
      <c r="G32" s="46">
        <v>142</v>
      </c>
      <c r="H32" s="46">
        <f t="shared" si="2"/>
        <v>217</v>
      </c>
      <c r="I32" s="81">
        <v>11200</v>
      </c>
      <c r="J32" s="81">
        <v>2800</v>
      </c>
      <c r="K32" s="81">
        <f>SUM(I32:J32)</f>
        <v>14000</v>
      </c>
      <c r="L32" s="76" t="s">
        <v>28</v>
      </c>
      <c r="M32" s="120"/>
      <c r="N32" s="112"/>
    </row>
    <row r="33" spans="1:14" s="85" customFormat="1" ht="30" customHeight="1" x14ac:dyDescent="0.2">
      <c r="A33" s="132"/>
      <c r="B33" s="101"/>
      <c r="C33" s="45" t="s">
        <v>27</v>
      </c>
      <c r="D33" s="101"/>
      <c r="E33" s="46">
        <v>0</v>
      </c>
      <c r="F33" s="46" t="s">
        <v>402</v>
      </c>
      <c r="G33" s="46">
        <v>142</v>
      </c>
      <c r="H33" s="46">
        <f t="shared" si="2"/>
        <v>142</v>
      </c>
      <c r="I33" s="81">
        <v>3200</v>
      </c>
      <c r="J33" s="81">
        <v>800</v>
      </c>
      <c r="K33" s="81">
        <f t="shared" si="3"/>
        <v>4000</v>
      </c>
      <c r="L33" s="76" t="s">
        <v>29</v>
      </c>
      <c r="M33" s="120"/>
      <c r="N33" s="112"/>
    </row>
    <row r="34" spans="1:14" s="85" customFormat="1" ht="45" customHeight="1" x14ac:dyDescent="0.2">
      <c r="A34" s="132"/>
      <c r="B34" s="101"/>
      <c r="C34" s="45" t="s">
        <v>30</v>
      </c>
      <c r="D34" s="101"/>
      <c r="E34" s="46">
        <v>0</v>
      </c>
      <c r="F34" s="46">
        <v>117</v>
      </c>
      <c r="G34" s="46">
        <v>142</v>
      </c>
      <c r="H34" s="46">
        <f t="shared" si="2"/>
        <v>259</v>
      </c>
      <c r="I34" s="81">
        <v>11200</v>
      </c>
      <c r="J34" s="81">
        <v>2800</v>
      </c>
      <c r="K34" s="81">
        <f t="shared" si="3"/>
        <v>14000</v>
      </c>
      <c r="L34" s="77" t="s">
        <v>31</v>
      </c>
      <c r="M34" s="120"/>
      <c r="N34" s="112"/>
    </row>
    <row r="35" spans="1:14" s="85" customFormat="1" ht="30" customHeight="1" x14ac:dyDescent="0.2">
      <c r="A35" s="132"/>
      <c r="B35" s="101"/>
      <c r="C35" s="45" t="s">
        <v>27</v>
      </c>
      <c r="D35" s="101"/>
      <c r="E35" s="46">
        <v>0</v>
      </c>
      <c r="F35" s="46" t="s">
        <v>403</v>
      </c>
      <c r="G35" s="46">
        <v>142</v>
      </c>
      <c r="H35" s="46">
        <f t="shared" si="2"/>
        <v>142</v>
      </c>
      <c r="I35" s="81">
        <v>1600</v>
      </c>
      <c r="J35" s="81">
        <v>400</v>
      </c>
      <c r="K35" s="81">
        <f t="shared" si="3"/>
        <v>2000</v>
      </c>
      <c r="L35" s="77" t="s">
        <v>32</v>
      </c>
      <c r="M35" s="120"/>
      <c r="N35" s="112"/>
    </row>
    <row r="36" spans="1:14" s="85" customFormat="1" ht="30" customHeight="1" x14ac:dyDescent="0.2">
      <c r="A36" s="132"/>
      <c r="B36" s="101"/>
      <c r="C36" s="45" t="s">
        <v>27</v>
      </c>
      <c r="D36" s="101"/>
      <c r="E36" s="46">
        <v>0</v>
      </c>
      <c r="F36" s="46">
        <v>75</v>
      </c>
      <c r="G36" s="46">
        <v>142</v>
      </c>
      <c r="H36" s="46">
        <f t="shared" si="2"/>
        <v>217</v>
      </c>
      <c r="I36" s="81">
        <v>800</v>
      </c>
      <c r="J36" s="81">
        <v>200</v>
      </c>
      <c r="K36" s="81">
        <f t="shared" si="3"/>
        <v>1000</v>
      </c>
      <c r="L36" s="77" t="s">
        <v>35</v>
      </c>
      <c r="M36" s="120"/>
      <c r="N36" s="112"/>
    </row>
    <row r="37" spans="1:14" s="85" customFormat="1" ht="30" customHeight="1" x14ac:dyDescent="0.2">
      <c r="A37" s="132"/>
      <c r="B37" s="101"/>
      <c r="C37" s="77" t="s">
        <v>33</v>
      </c>
      <c r="D37" s="101"/>
      <c r="E37" s="46">
        <v>11</v>
      </c>
      <c r="F37" s="46">
        <v>164</v>
      </c>
      <c r="G37" s="46">
        <v>142</v>
      </c>
      <c r="H37" s="46">
        <f t="shared" si="2"/>
        <v>317</v>
      </c>
      <c r="I37" s="81">
        <v>1920</v>
      </c>
      <c r="J37" s="81">
        <v>400</v>
      </c>
      <c r="K37" s="81">
        <f>SUM(J37*6)</f>
        <v>2400</v>
      </c>
      <c r="L37" s="77" t="s">
        <v>34</v>
      </c>
      <c r="M37" s="120"/>
      <c r="N37" s="112"/>
    </row>
    <row r="38" spans="1:14" s="85" customFormat="1" ht="30" customHeight="1" x14ac:dyDescent="0.2">
      <c r="A38" s="132"/>
      <c r="B38" s="101" t="s">
        <v>21</v>
      </c>
      <c r="C38" s="77" t="s">
        <v>37</v>
      </c>
      <c r="D38" s="130" t="s">
        <v>22</v>
      </c>
      <c r="E38" s="46">
        <v>180</v>
      </c>
      <c r="F38" s="46">
        <v>634</v>
      </c>
      <c r="G38" s="46">
        <v>50</v>
      </c>
      <c r="H38" s="46">
        <f t="shared" si="2"/>
        <v>864</v>
      </c>
      <c r="I38" s="81">
        <v>6720</v>
      </c>
      <c r="J38" s="81">
        <v>1680</v>
      </c>
      <c r="K38" s="81">
        <f t="shared" si="3"/>
        <v>8400</v>
      </c>
      <c r="L38" s="77" t="s">
        <v>39</v>
      </c>
      <c r="M38" s="119" t="s">
        <v>23</v>
      </c>
      <c r="N38" s="112"/>
    </row>
    <row r="39" spans="1:14" s="85" customFormat="1" ht="30" customHeight="1" x14ac:dyDescent="0.2">
      <c r="A39" s="132"/>
      <c r="B39" s="101"/>
      <c r="C39" s="77" t="s">
        <v>36</v>
      </c>
      <c r="D39" s="130"/>
      <c r="E39" s="46">
        <v>75</v>
      </c>
      <c r="F39" s="46">
        <v>54</v>
      </c>
      <c r="G39" s="46">
        <v>40</v>
      </c>
      <c r="H39" s="46">
        <f t="shared" si="2"/>
        <v>169</v>
      </c>
      <c r="I39" s="81">
        <v>6720</v>
      </c>
      <c r="J39" s="81">
        <v>1680</v>
      </c>
      <c r="K39" s="81">
        <f>SUM(I39:J39)</f>
        <v>8400</v>
      </c>
      <c r="L39" s="77" t="s">
        <v>39</v>
      </c>
      <c r="M39" s="119"/>
      <c r="N39" s="112"/>
    </row>
    <row r="40" spans="1:14" s="85" customFormat="1" ht="30" customHeight="1" x14ac:dyDescent="0.2">
      <c r="A40" s="132"/>
      <c r="B40" s="101"/>
      <c r="C40" s="77" t="s">
        <v>36</v>
      </c>
      <c r="D40" s="130"/>
      <c r="E40" s="46">
        <v>150</v>
      </c>
      <c r="F40" s="46">
        <v>340</v>
      </c>
      <c r="G40" s="46">
        <v>142</v>
      </c>
      <c r="H40" s="46">
        <f t="shared" si="2"/>
        <v>632</v>
      </c>
      <c r="I40" s="81">
        <v>6720</v>
      </c>
      <c r="J40" s="81">
        <v>1680</v>
      </c>
      <c r="K40" s="81">
        <f t="shared" si="3"/>
        <v>8400</v>
      </c>
      <c r="L40" s="77" t="s">
        <v>40</v>
      </c>
      <c r="M40" s="119"/>
      <c r="N40" s="112"/>
    </row>
    <row r="41" spans="1:14" s="85" customFormat="1" ht="30" customHeight="1" x14ac:dyDescent="0.2">
      <c r="A41" s="132"/>
      <c r="B41" s="101"/>
      <c r="C41" s="77" t="s">
        <v>60</v>
      </c>
      <c r="D41" s="130"/>
      <c r="E41" s="46">
        <v>0</v>
      </c>
      <c r="F41" s="46">
        <v>51</v>
      </c>
      <c r="G41" s="46">
        <v>563</v>
      </c>
      <c r="H41" s="46">
        <f t="shared" si="2"/>
        <v>614</v>
      </c>
      <c r="I41" s="81">
        <v>6720</v>
      </c>
      <c r="J41" s="81">
        <v>1680</v>
      </c>
      <c r="K41" s="81">
        <f t="shared" si="3"/>
        <v>8400</v>
      </c>
      <c r="L41" s="77" t="s">
        <v>41</v>
      </c>
      <c r="M41" s="119"/>
      <c r="N41" s="112"/>
    </row>
    <row r="42" spans="1:14" s="30" customFormat="1" ht="30" customHeight="1" x14ac:dyDescent="0.2">
      <c r="A42" s="132"/>
      <c r="B42" s="101"/>
      <c r="C42" s="77" t="s">
        <v>302</v>
      </c>
      <c r="D42" s="130"/>
      <c r="E42" s="27">
        <v>0</v>
      </c>
      <c r="F42" s="72">
        <v>51</v>
      </c>
      <c r="G42" s="75">
        <v>40</v>
      </c>
      <c r="H42" s="36">
        <f t="shared" si="2"/>
        <v>91</v>
      </c>
      <c r="I42" s="41">
        <v>32000</v>
      </c>
      <c r="J42" s="38">
        <v>8000</v>
      </c>
      <c r="K42" s="38">
        <f t="shared" si="3"/>
        <v>40000</v>
      </c>
      <c r="L42" s="29" t="s">
        <v>42</v>
      </c>
      <c r="M42" s="119"/>
      <c r="N42" s="112"/>
    </row>
    <row r="43" spans="1:14" s="30" customFormat="1" ht="30" customHeight="1" x14ac:dyDescent="0.2">
      <c r="A43" s="132"/>
      <c r="B43" s="101"/>
      <c r="C43" s="77" t="s">
        <v>303</v>
      </c>
      <c r="D43" s="130"/>
      <c r="E43" s="27">
        <v>0</v>
      </c>
      <c r="F43" s="72">
        <v>100</v>
      </c>
      <c r="G43" s="75">
        <v>17</v>
      </c>
      <c r="H43" s="36">
        <f t="shared" si="2"/>
        <v>117</v>
      </c>
      <c r="I43" s="41">
        <v>32000</v>
      </c>
      <c r="J43" s="38">
        <v>8000</v>
      </c>
      <c r="K43" s="38">
        <f>SUM(I43:J43)</f>
        <v>40000</v>
      </c>
      <c r="L43" s="29" t="s">
        <v>42</v>
      </c>
      <c r="M43" s="119"/>
      <c r="N43" s="112"/>
    </row>
    <row r="44" spans="1:14" s="30" customFormat="1" ht="30" customHeight="1" x14ac:dyDescent="0.2">
      <c r="A44" s="132"/>
      <c r="B44" s="101"/>
      <c r="C44" s="77" t="s">
        <v>38</v>
      </c>
      <c r="D44" s="130"/>
      <c r="E44" s="27">
        <v>0</v>
      </c>
      <c r="F44" s="72">
        <v>170</v>
      </c>
      <c r="G44" s="75">
        <v>37</v>
      </c>
      <c r="H44" s="36">
        <f t="shared" si="2"/>
        <v>207</v>
      </c>
      <c r="I44" s="41">
        <v>4200</v>
      </c>
      <c r="J44" s="38">
        <v>1050</v>
      </c>
      <c r="K44" s="38">
        <f t="shared" si="3"/>
        <v>5250</v>
      </c>
      <c r="L44" s="29" t="s">
        <v>43</v>
      </c>
      <c r="M44" s="119"/>
      <c r="N44" s="112"/>
    </row>
    <row r="45" spans="1:14" s="30" customFormat="1" ht="30" customHeight="1" x14ac:dyDescent="0.2">
      <c r="A45" s="132"/>
      <c r="B45" s="101"/>
      <c r="C45" s="45" t="s">
        <v>44</v>
      </c>
      <c r="D45" s="130"/>
      <c r="E45" s="27">
        <v>5</v>
      </c>
      <c r="F45" s="72">
        <v>170</v>
      </c>
      <c r="G45" s="75">
        <v>17</v>
      </c>
      <c r="H45" s="36">
        <f t="shared" si="2"/>
        <v>192</v>
      </c>
      <c r="I45" s="41">
        <v>5880</v>
      </c>
      <c r="J45" s="38">
        <v>1470</v>
      </c>
      <c r="K45" s="38">
        <f t="shared" si="3"/>
        <v>7350</v>
      </c>
      <c r="L45" s="29" t="s">
        <v>45</v>
      </c>
      <c r="M45" s="119"/>
      <c r="N45" s="112"/>
    </row>
    <row r="46" spans="1:14" s="30" customFormat="1" ht="30" customHeight="1" x14ac:dyDescent="0.2">
      <c r="A46" s="132"/>
      <c r="B46" s="101" t="s">
        <v>304</v>
      </c>
      <c r="C46" s="45" t="s">
        <v>44</v>
      </c>
      <c r="D46" s="130" t="s">
        <v>47</v>
      </c>
      <c r="E46" s="27">
        <v>20</v>
      </c>
      <c r="F46" s="72">
        <v>10</v>
      </c>
      <c r="G46" s="75">
        <v>1</v>
      </c>
      <c r="H46" s="36">
        <f t="shared" si="2"/>
        <v>31</v>
      </c>
      <c r="I46" s="41">
        <v>1200</v>
      </c>
      <c r="J46" s="38">
        <v>300</v>
      </c>
      <c r="K46" s="38">
        <f t="shared" si="3"/>
        <v>1500</v>
      </c>
      <c r="L46" s="29" t="s">
        <v>48</v>
      </c>
      <c r="M46" s="119" t="s">
        <v>49</v>
      </c>
      <c r="N46" s="112"/>
    </row>
    <row r="47" spans="1:14" s="30" customFormat="1" ht="30" customHeight="1" x14ac:dyDescent="0.2">
      <c r="A47" s="132"/>
      <c r="B47" s="101"/>
      <c r="C47" s="45" t="s">
        <v>46</v>
      </c>
      <c r="D47" s="130"/>
      <c r="E47" s="27">
        <v>20</v>
      </c>
      <c r="F47" s="72">
        <v>10</v>
      </c>
      <c r="G47" s="75">
        <v>8</v>
      </c>
      <c r="H47" s="36">
        <f t="shared" si="2"/>
        <v>38</v>
      </c>
      <c r="I47" s="41">
        <v>1200</v>
      </c>
      <c r="J47" s="38">
        <v>300</v>
      </c>
      <c r="K47" s="38">
        <f t="shared" si="3"/>
        <v>1500</v>
      </c>
      <c r="L47" s="29" t="s">
        <v>48</v>
      </c>
      <c r="M47" s="119"/>
      <c r="N47" s="112"/>
    </row>
    <row r="48" spans="1:14" s="30" customFormat="1" ht="30" customHeight="1" x14ac:dyDescent="0.2">
      <c r="A48" s="132"/>
      <c r="B48" s="101"/>
      <c r="C48" s="45" t="s">
        <v>30</v>
      </c>
      <c r="D48" s="130"/>
      <c r="E48" s="27">
        <v>10</v>
      </c>
      <c r="F48" s="72">
        <v>10</v>
      </c>
      <c r="G48" s="75">
        <v>9</v>
      </c>
      <c r="H48" s="36">
        <f t="shared" si="2"/>
        <v>29</v>
      </c>
      <c r="I48" s="38">
        <v>1200</v>
      </c>
      <c r="J48" s="38">
        <v>300</v>
      </c>
      <c r="K48" s="38">
        <f t="shared" si="3"/>
        <v>1500</v>
      </c>
      <c r="L48" s="29" t="s">
        <v>42</v>
      </c>
      <c r="M48" s="119"/>
      <c r="N48" s="112"/>
    </row>
    <row r="49" spans="1:14" s="30" customFormat="1" ht="30" customHeight="1" x14ac:dyDescent="0.2">
      <c r="A49" s="132"/>
      <c r="B49" s="101" t="s">
        <v>305</v>
      </c>
      <c r="C49" s="45" t="s">
        <v>44</v>
      </c>
      <c r="D49" s="110" t="s">
        <v>52</v>
      </c>
      <c r="E49" s="27">
        <v>1</v>
      </c>
      <c r="F49" s="79">
        <v>10</v>
      </c>
      <c r="G49" s="75">
        <v>2</v>
      </c>
      <c r="H49" s="27">
        <f t="shared" si="2"/>
        <v>13</v>
      </c>
      <c r="I49" s="27">
        <v>40</v>
      </c>
      <c r="J49" s="27">
        <v>16</v>
      </c>
      <c r="K49" s="27">
        <f t="shared" si="3"/>
        <v>56</v>
      </c>
      <c r="L49" s="39" t="s">
        <v>48</v>
      </c>
      <c r="M49" s="119" t="s">
        <v>49</v>
      </c>
      <c r="N49" s="112"/>
    </row>
    <row r="50" spans="1:14" s="30" customFormat="1" ht="30" customHeight="1" x14ac:dyDescent="0.2">
      <c r="A50" s="132"/>
      <c r="B50" s="101"/>
      <c r="C50" s="45" t="s">
        <v>50</v>
      </c>
      <c r="D50" s="110"/>
      <c r="E50" s="31">
        <v>2</v>
      </c>
      <c r="F50" s="78" t="s">
        <v>404</v>
      </c>
      <c r="G50" s="74">
        <v>2</v>
      </c>
      <c r="H50" s="28">
        <f t="shared" si="2"/>
        <v>4</v>
      </c>
      <c r="I50" s="27">
        <v>40</v>
      </c>
      <c r="J50" s="27">
        <v>16</v>
      </c>
      <c r="K50" s="42">
        <f t="shared" si="3"/>
        <v>56</v>
      </c>
      <c r="L50" s="39" t="s">
        <v>48</v>
      </c>
      <c r="M50" s="119"/>
      <c r="N50" s="112"/>
    </row>
    <row r="51" spans="1:14" s="30" customFormat="1" ht="30" customHeight="1" x14ac:dyDescent="0.2">
      <c r="A51" s="133"/>
      <c r="B51" s="101"/>
      <c r="C51" s="45" t="s">
        <v>51</v>
      </c>
      <c r="D51" s="110"/>
      <c r="E51" s="27">
        <v>0</v>
      </c>
      <c r="F51" s="79">
        <v>10</v>
      </c>
      <c r="G51" s="75">
        <v>2</v>
      </c>
      <c r="H51" s="36">
        <f>SUM(E51:G51)</f>
        <v>12</v>
      </c>
      <c r="I51" s="38">
        <v>40</v>
      </c>
      <c r="J51" s="38">
        <v>16</v>
      </c>
      <c r="K51" s="38">
        <f>SUM(E51:G51)</f>
        <v>12</v>
      </c>
      <c r="L51" s="39" t="s">
        <v>42</v>
      </c>
      <c r="M51" s="119"/>
      <c r="N51" s="113"/>
    </row>
    <row r="52" spans="1:14" s="30" customFormat="1" ht="24.75" customHeight="1" x14ac:dyDescent="0.2">
      <c r="A52" s="118"/>
      <c r="B52" s="118"/>
      <c r="C52" s="118"/>
      <c r="D52" s="118"/>
      <c r="E52" s="118"/>
      <c r="F52" s="118"/>
      <c r="G52" s="118"/>
      <c r="H52" s="118"/>
      <c r="I52" s="118"/>
      <c r="J52" s="118"/>
      <c r="K52" s="118"/>
      <c r="L52" s="118"/>
      <c r="M52" s="118"/>
      <c r="N52" s="27"/>
    </row>
    <row r="53" spans="1:14" s="85" customFormat="1" ht="48" customHeight="1" x14ac:dyDescent="0.2">
      <c r="A53" s="121" t="s">
        <v>323</v>
      </c>
      <c r="B53" s="77" t="s">
        <v>120</v>
      </c>
      <c r="C53" s="45" t="s">
        <v>122</v>
      </c>
      <c r="D53" s="77" t="s">
        <v>121</v>
      </c>
      <c r="E53" s="46">
        <v>32</v>
      </c>
      <c r="F53" s="46">
        <v>50</v>
      </c>
      <c r="G53" s="46">
        <v>65</v>
      </c>
      <c r="H53" s="46">
        <f>SUM(E53:G53)</f>
        <v>147</v>
      </c>
      <c r="I53" s="81">
        <v>128</v>
      </c>
      <c r="J53" s="81">
        <v>32</v>
      </c>
      <c r="K53" s="81">
        <f>SUM(I53:J53)</f>
        <v>160</v>
      </c>
      <c r="L53" s="77" t="s">
        <v>123</v>
      </c>
      <c r="M53" s="77" t="s">
        <v>124</v>
      </c>
      <c r="N53" s="117">
        <v>2795000</v>
      </c>
    </row>
    <row r="54" spans="1:14" s="85" customFormat="1" ht="30" customHeight="1" x14ac:dyDescent="0.2">
      <c r="A54" s="121"/>
      <c r="B54" s="97" t="s">
        <v>125</v>
      </c>
      <c r="C54" s="77" t="s">
        <v>65</v>
      </c>
      <c r="D54" s="97" t="s">
        <v>126</v>
      </c>
      <c r="E54" s="46">
        <v>1</v>
      </c>
      <c r="F54" s="46">
        <v>1</v>
      </c>
      <c r="G54" s="46">
        <v>6</v>
      </c>
      <c r="H54" s="46">
        <f>SUM(E54:G54)</f>
        <v>8</v>
      </c>
      <c r="I54" s="81">
        <v>10</v>
      </c>
      <c r="J54" s="81">
        <v>5</v>
      </c>
      <c r="K54" s="81">
        <f>SUM(I54:J54)</f>
        <v>15</v>
      </c>
      <c r="L54" s="77" t="s">
        <v>128</v>
      </c>
      <c r="M54" s="97" t="s">
        <v>129</v>
      </c>
      <c r="N54" s="117"/>
    </row>
    <row r="55" spans="1:14" s="85" customFormat="1" ht="38.25" customHeight="1" x14ac:dyDescent="0.2">
      <c r="A55" s="121"/>
      <c r="B55" s="97"/>
      <c r="C55" s="77" t="s">
        <v>127</v>
      </c>
      <c r="D55" s="97"/>
      <c r="E55" s="46">
        <v>1</v>
      </c>
      <c r="F55" s="46">
        <v>1</v>
      </c>
      <c r="G55" s="46">
        <v>15</v>
      </c>
      <c r="H55" s="46">
        <f>SUM(E55:G55)</f>
        <v>17</v>
      </c>
      <c r="I55" s="81">
        <v>10</v>
      </c>
      <c r="J55" s="81">
        <v>5</v>
      </c>
      <c r="K55" s="81">
        <f>SUM(I55:J55)</f>
        <v>15</v>
      </c>
      <c r="L55" s="77" t="s">
        <v>130</v>
      </c>
      <c r="M55" s="97"/>
      <c r="N55" s="117"/>
    </row>
    <row r="56" spans="1:14" s="85" customFormat="1" ht="51.75" customHeight="1" x14ac:dyDescent="0.2">
      <c r="A56" s="121"/>
      <c r="B56" s="77" t="s">
        <v>306</v>
      </c>
      <c r="C56" s="45" t="s">
        <v>44</v>
      </c>
      <c r="D56" s="77" t="s">
        <v>131</v>
      </c>
      <c r="E56" s="46">
        <v>1</v>
      </c>
      <c r="F56" s="46">
        <v>4</v>
      </c>
      <c r="G56" s="46">
        <v>73</v>
      </c>
      <c r="H56" s="46">
        <f>SUM(E56:G56)</f>
        <v>78</v>
      </c>
      <c r="I56" s="81">
        <v>60</v>
      </c>
      <c r="J56" s="81">
        <v>12</v>
      </c>
      <c r="K56" s="81">
        <f>SUM(I56:J56)</f>
        <v>72</v>
      </c>
      <c r="L56" s="77" t="s">
        <v>132</v>
      </c>
      <c r="M56" s="97" t="s">
        <v>133</v>
      </c>
      <c r="N56" s="117"/>
    </row>
    <row r="57" spans="1:14" s="85" customFormat="1" ht="51" customHeight="1" x14ac:dyDescent="0.2">
      <c r="A57" s="121"/>
      <c r="B57" s="77" t="s">
        <v>58</v>
      </c>
      <c r="C57" s="45" t="s">
        <v>135</v>
      </c>
      <c r="D57" s="77" t="s">
        <v>134</v>
      </c>
      <c r="E57" s="46">
        <v>70</v>
      </c>
      <c r="F57" s="46">
        <v>50</v>
      </c>
      <c r="G57" s="46">
        <v>15</v>
      </c>
      <c r="H57" s="46">
        <f>SUM(E57:G57)</f>
        <v>135</v>
      </c>
      <c r="I57" s="81">
        <v>4800</v>
      </c>
      <c r="J57" s="81">
        <v>1200</v>
      </c>
      <c r="K57" s="81">
        <f>SUM(I57:J57)</f>
        <v>6000</v>
      </c>
      <c r="L57" s="77" t="s">
        <v>136</v>
      </c>
      <c r="M57" s="97"/>
      <c r="N57" s="117"/>
    </row>
    <row r="58" spans="1:14" s="85" customFormat="1" ht="24" customHeight="1" x14ac:dyDescent="0.2">
      <c r="A58" s="138"/>
      <c r="B58" s="138"/>
      <c r="C58" s="138"/>
      <c r="D58" s="138"/>
      <c r="E58" s="138"/>
      <c r="F58" s="138"/>
      <c r="G58" s="138"/>
      <c r="H58" s="138"/>
      <c r="I58" s="138"/>
      <c r="J58" s="138"/>
      <c r="K58" s="138"/>
      <c r="L58" s="138"/>
      <c r="M58" s="138"/>
      <c r="N58" s="138"/>
    </row>
    <row r="59" spans="1:14" s="30" customFormat="1" ht="24.75" customHeight="1" x14ac:dyDescent="0.2">
      <c r="A59" s="121" t="s">
        <v>113</v>
      </c>
      <c r="B59" s="101" t="s">
        <v>307</v>
      </c>
      <c r="C59" s="77" t="s">
        <v>65</v>
      </c>
      <c r="D59" s="101" t="s">
        <v>312</v>
      </c>
      <c r="E59" s="27">
        <v>1</v>
      </c>
      <c r="F59" s="72">
        <v>6</v>
      </c>
      <c r="G59" s="75">
        <v>2</v>
      </c>
      <c r="H59" s="27">
        <f t="shared" ref="H59:H66" si="4">SUM(E59:G59)</f>
        <v>9</v>
      </c>
      <c r="I59" s="43">
        <v>6</v>
      </c>
      <c r="J59" s="43">
        <v>6</v>
      </c>
      <c r="K59" s="27">
        <f>SUM(I59:J59)</f>
        <v>12</v>
      </c>
      <c r="L59" s="44" t="s">
        <v>114</v>
      </c>
      <c r="M59" s="110" t="s">
        <v>116</v>
      </c>
      <c r="N59" s="136">
        <v>6522150</v>
      </c>
    </row>
    <row r="60" spans="1:14" s="30" customFormat="1" ht="29.25" customHeight="1" x14ac:dyDescent="0.2">
      <c r="A60" s="121"/>
      <c r="B60" s="101"/>
      <c r="C60" s="45" t="s">
        <v>15</v>
      </c>
      <c r="D60" s="101"/>
      <c r="E60" s="27">
        <v>159</v>
      </c>
      <c r="F60" s="72">
        <v>284</v>
      </c>
      <c r="G60" s="75">
        <v>300</v>
      </c>
      <c r="H60" s="27">
        <f t="shared" si="4"/>
        <v>743</v>
      </c>
      <c r="I60" s="46">
        <v>6</v>
      </c>
      <c r="J60" s="46">
        <v>5</v>
      </c>
      <c r="K60" s="27">
        <f>SUM(I60:J60)</f>
        <v>11</v>
      </c>
      <c r="L60" s="47" t="s">
        <v>115</v>
      </c>
      <c r="M60" s="110"/>
      <c r="N60" s="136"/>
    </row>
    <row r="61" spans="1:14" s="30" customFormat="1" ht="24.75" customHeight="1" x14ac:dyDescent="0.2">
      <c r="A61" s="121"/>
      <c r="B61" s="101"/>
      <c r="C61" s="45" t="s">
        <v>112</v>
      </c>
      <c r="D61" s="101"/>
      <c r="E61" s="27">
        <v>140</v>
      </c>
      <c r="F61" s="72">
        <v>284</v>
      </c>
      <c r="G61" s="75">
        <v>300</v>
      </c>
      <c r="H61" s="27">
        <f t="shared" si="4"/>
        <v>724</v>
      </c>
      <c r="I61" s="46">
        <v>6</v>
      </c>
      <c r="J61" s="46">
        <v>5</v>
      </c>
      <c r="K61" s="27">
        <f>SUM(I61:J61)</f>
        <v>11</v>
      </c>
      <c r="L61" s="47" t="s">
        <v>50</v>
      </c>
      <c r="M61" s="110"/>
      <c r="N61" s="136"/>
    </row>
    <row r="62" spans="1:14" s="30" customFormat="1" ht="28.5" customHeight="1" x14ac:dyDescent="0.2">
      <c r="A62" s="121"/>
      <c r="B62" s="101" t="s">
        <v>118</v>
      </c>
      <c r="C62" s="45" t="s">
        <v>311</v>
      </c>
      <c r="D62" s="119" t="s">
        <v>119</v>
      </c>
      <c r="E62" s="27">
        <v>1</v>
      </c>
      <c r="F62" s="72">
        <v>2</v>
      </c>
      <c r="G62" s="75">
        <v>40</v>
      </c>
      <c r="H62" s="27">
        <f t="shared" si="4"/>
        <v>43</v>
      </c>
      <c r="I62" s="43">
        <v>6</v>
      </c>
      <c r="J62" s="43">
        <v>5</v>
      </c>
      <c r="K62" s="46">
        <v>11</v>
      </c>
      <c r="L62" s="47" t="s">
        <v>313</v>
      </c>
      <c r="M62" s="110" t="s">
        <v>117</v>
      </c>
      <c r="N62" s="136"/>
    </row>
    <row r="63" spans="1:14" s="30" customFormat="1" ht="27.75" customHeight="1" x14ac:dyDescent="0.2">
      <c r="A63" s="121"/>
      <c r="B63" s="101"/>
      <c r="C63" s="45" t="s">
        <v>15</v>
      </c>
      <c r="D63" s="119"/>
      <c r="E63" s="27">
        <v>3</v>
      </c>
      <c r="F63" s="72">
        <v>6</v>
      </c>
      <c r="G63" s="75">
        <v>40</v>
      </c>
      <c r="H63" s="27">
        <f t="shared" si="4"/>
        <v>49</v>
      </c>
      <c r="I63" s="27">
        <v>6</v>
      </c>
      <c r="J63" s="27">
        <v>5</v>
      </c>
      <c r="K63" s="46">
        <v>11</v>
      </c>
      <c r="L63" s="47" t="s">
        <v>314</v>
      </c>
      <c r="M63" s="110"/>
      <c r="N63" s="136"/>
    </row>
    <row r="64" spans="1:14" s="30" customFormat="1" ht="24.75" customHeight="1" x14ac:dyDescent="0.2">
      <c r="A64" s="121"/>
      <c r="B64" s="101"/>
      <c r="C64" s="45" t="s">
        <v>112</v>
      </c>
      <c r="D64" s="119"/>
      <c r="E64" s="27">
        <v>1</v>
      </c>
      <c r="F64" s="72">
        <v>6</v>
      </c>
      <c r="G64" s="75">
        <v>40</v>
      </c>
      <c r="H64" s="27">
        <f t="shared" si="4"/>
        <v>47</v>
      </c>
      <c r="I64" s="27">
        <v>6</v>
      </c>
      <c r="J64" s="27">
        <v>5</v>
      </c>
      <c r="K64" s="46">
        <v>11</v>
      </c>
      <c r="L64" s="47" t="s">
        <v>315</v>
      </c>
      <c r="M64" s="110"/>
      <c r="N64" s="136"/>
    </row>
    <row r="65" spans="1:15" s="30" customFormat="1" ht="27.75" customHeight="1" x14ac:dyDescent="0.2">
      <c r="A65" s="121"/>
      <c r="B65" s="76" t="s">
        <v>308</v>
      </c>
      <c r="C65" s="45" t="s">
        <v>127</v>
      </c>
      <c r="D65" s="26" t="s">
        <v>309</v>
      </c>
      <c r="E65" s="27">
        <v>65</v>
      </c>
      <c r="F65" s="72">
        <v>2</v>
      </c>
      <c r="G65" s="75">
        <v>2</v>
      </c>
      <c r="H65" s="27">
        <f t="shared" si="4"/>
        <v>69</v>
      </c>
      <c r="I65" s="46">
        <v>6000</v>
      </c>
      <c r="J65" s="46">
        <v>1500</v>
      </c>
      <c r="K65" s="27">
        <f>SUM(I65:J65)</f>
        <v>7500</v>
      </c>
      <c r="L65" s="47" t="s">
        <v>154</v>
      </c>
      <c r="M65" s="119" t="s">
        <v>316</v>
      </c>
      <c r="N65" s="136"/>
    </row>
    <row r="66" spans="1:15" s="30" customFormat="1" ht="30" customHeight="1" x14ac:dyDescent="0.2">
      <c r="A66" s="121"/>
      <c r="B66" s="76" t="s">
        <v>325</v>
      </c>
      <c r="C66" s="45" t="s">
        <v>127</v>
      </c>
      <c r="D66" s="26" t="s">
        <v>310</v>
      </c>
      <c r="E66" s="27">
        <v>68</v>
      </c>
      <c r="F66" s="72">
        <v>2</v>
      </c>
      <c r="G66" s="75">
        <v>2</v>
      </c>
      <c r="H66" s="27">
        <f t="shared" si="4"/>
        <v>72</v>
      </c>
      <c r="I66" s="46">
        <v>3000</v>
      </c>
      <c r="J66" s="46">
        <v>1900</v>
      </c>
      <c r="K66" s="27">
        <f>SUM(I66:J66)</f>
        <v>4900</v>
      </c>
      <c r="L66" s="47" t="s">
        <v>154</v>
      </c>
      <c r="M66" s="119"/>
      <c r="N66" s="136"/>
    </row>
    <row r="67" spans="1:15" s="30" customFormat="1" ht="24" customHeight="1" x14ac:dyDescent="0.2">
      <c r="A67" s="126"/>
      <c r="B67" s="126"/>
      <c r="C67" s="126"/>
      <c r="D67" s="126"/>
      <c r="E67" s="126"/>
      <c r="F67" s="126"/>
      <c r="G67" s="126"/>
      <c r="H67" s="126"/>
      <c r="I67" s="126"/>
      <c r="J67" s="126"/>
      <c r="K67" s="126"/>
      <c r="L67" s="126"/>
      <c r="M67" s="126"/>
      <c r="N67" s="126"/>
    </row>
    <row r="68" spans="1:15" s="85" customFormat="1" ht="33.75" customHeight="1" x14ac:dyDescent="0.2">
      <c r="A68" s="139" t="s">
        <v>324</v>
      </c>
      <c r="B68" s="103" t="s">
        <v>326</v>
      </c>
      <c r="C68" s="86" t="s">
        <v>14</v>
      </c>
      <c r="D68" s="103" t="s">
        <v>327</v>
      </c>
      <c r="E68" s="46">
        <v>70</v>
      </c>
      <c r="F68" s="46">
        <v>120</v>
      </c>
      <c r="G68" s="46">
        <v>132</v>
      </c>
      <c r="H68" s="46">
        <f t="shared" ref="H68:H81" si="5">SUM(E68:G68)</f>
        <v>322</v>
      </c>
      <c r="I68" s="46">
        <f>+H68*0.8</f>
        <v>257.60000000000002</v>
      </c>
      <c r="J68" s="46">
        <f>+H68*0.2</f>
        <v>64.400000000000006</v>
      </c>
      <c r="K68" s="46">
        <f>3*I68</f>
        <v>772.80000000000007</v>
      </c>
      <c r="L68" s="87" t="s">
        <v>343</v>
      </c>
      <c r="M68" s="99" t="s">
        <v>367</v>
      </c>
      <c r="N68" s="106">
        <v>3829750</v>
      </c>
      <c r="O68" s="85">
        <f>SUM(E68:G68)</f>
        <v>322</v>
      </c>
    </row>
    <row r="69" spans="1:15" s="85" customFormat="1" ht="44.25" customHeight="1" x14ac:dyDescent="0.2">
      <c r="A69" s="140"/>
      <c r="B69" s="103"/>
      <c r="C69" s="88" t="s">
        <v>328</v>
      </c>
      <c r="D69" s="103"/>
      <c r="E69" s="46">
        <v>85</v>
      </c>
      <c r="F69" s="46">
        <v>120</v>
      </c>
      <c r="G69" s="46">
        <v>132</v>
      </c>
      <c r="H69" s="46">
        <f t="shared" si="5"/>
        <v>337</v>
      </c>
      <c r="I69" s="46">
        <f>+H69*0.8</f>
        <v>269.60000000000002</v>
      </c>
      <c r="J69" s="46">
        <f>0.2*H69</f>
        <v>67.400000000000006</v>
      </c>
      <c r="K69" s="46">
        <f>34*I69</f>
        <v>9166.4000000000015</v>
      </c>
      <c r="L69" s="87" t="s">
        <v>344</v>
      </c>
      <c r="M69" s="100"/>
      <c r="N69" s="107"/>
    </row>
    <row r="70" spans="1:15" s="85" customFormat="1" ht="33.75" customHeight="1" x14ac:dyDescent="0.2">
      <c r="A70" s="140"/>
      <c r="B70" s="103"/>
      <c r="C70" s="88" t="s">
        <v>329</v>
      </c>
      <c r="D70" s="103"/>
      <c r="E70" s="46">
        <v>150</v>
      </c>
      <c r="F70" s="46">
        <v>120</v>
      </c>
      <c r="G70" s="46">
        <v>132</v>
      </c>
      <c r="H70" s="46">
        <f t="shared" si="5"/>
        <v>402</v>
      </c>
      <c r="I70" s="46">
        <f>+H70*0.8</f>
        <v>321.60000000000002</v>
      </c>
      <c r="J70" s="46">
        <f>+H70*0.2</f>
        <v>80.400000000000006</v>
      </c>
      <c r="K70" s="46">
        <v>1001</v>
      </c>
      <c r="L70" s="87" t="s">
        <v>345</v>
      </c>
      <c r="M70" s="102"/>
      <c r="N70" s="107"/>
    </row>
    <row r="71" spans="1:15" s="85" customFormat="1" ht="27" customHeight="1" x14ac:dyDescent="0.2">
      <c r="A71" s="140"/>
      <c r="B71" s="103" t="s">
        <v>330</v>
      </c>
      <c r="C71" s="89" t="s">
        <v>332</v>
      </c>
      <c r="D71" s="142" t="s">
        <v>331</v>
      </c>
      <c r="E71" s="46">
        <v>3</v>
      </c>
      <c r="F71" s="46">
        <v>12</v>
      </c>
      <c r="G71" s="46">
        <v>21</v>
      </c>
      <c r="H71" s="46">
        <f t="shared" si="5"/>
        <v>36</v>
      </c>
      <c r="I71" s="46">
        <v>11</v>
      </c>
      <c r="J71" s="46">
        <v>4</v>
      </c>
      <c r="K71" s="46">
        <v>15</v>
      </c>
      <c r="L71" s="90" t="s">
        <v>346</v>
      </c>
      <c r="M71" s="99" t="s">
        <v>369</v>
      </c>
      <c r="N71" s="107"/>
    </row>
    <row r="72" spans="1:15" s="85" customFormat="1" ht="24" customHeight="1" x14ac:dyDescent="0.2">
      <c r="A72" s="140"/>
      <c r="B72" s="103"/>
      <c r="C72" s="89" t="s">
        <v>333</v>
      </c>
      <c r="D72" s="143"/>
      <c r="E72" s="46">
        <v>70</v>
      </c>
      <c r="F72" s="46">
        <v>104</v>
      </c>
      <c r="G72" s="46">
        <v>21</v>
      </c>
      <c r="H72" s="46">
        <f t="shared" si="5"/>
        <v>195</v>
      </c>
      <c r="I72" s="46">
        <f>+H72*0.7</f>
        <v>136.5</v>
      </c>
      <c r="J72" s="46">
        <f>+H72*0.3</f>
        <v>58.5</v>
      </c>
      <c r="K72" s="46">
        <v>713</v>
      </c>
      <c r="L72" s="86" t="s">
        <v>112</v>
      </c>
      <c r="M72" s="100"/>
      <c r="N72" s="107"/>
    </row>
    <row r="73" spans="1:15" s="85" customFormat="1" ht="33" customHeight="1" x14ac:dyDescent="0.2">
      <c r="A73" s="140"/>
      <c r="B73" s="103"/>
      <c r="C73" s="89" t="s">
        <v>153</v>
      </c>
      <c r="D73" s="144"/>
      <c r="E73" s="46">
        <v>70</v>
      </c>
      <c r="F73" s="46">
        <v>104</v>
      </c>
      <c r="G73" s="46">
        <v>21</v>
      </c>
      <c r="H73" s="46">
        <f t="shared" si="5"/>
        <v>195</v>
      </c>
      <c r="I73" s="46">
        <v>2</v>
      </c>
      <c r="J73" s="46">
        <v>0</v>
      </c>
      <c r="K73" s="46">
        <v>2</v>
      </c>
      <c r="L73" s="86" t="s">
        <v>347</v>
      </c>
      <c r="M73" s="102"/>
      <c r="N73" s="107"/>
    </row>
    <row r="74" spans="1:15" s="85" customFormat="1" ht="24" customHeight="1" x14ac:dyDescent="0.2">
      <c r="A74" s="140"/>
      <c r="B74" s="103" t="s">
        <v>334</v>
      </c>
      <c r="C74" s="89" t="s">
        <v>332</v>
      </c>
      <c r="D74" s="142" t="s">
        <v>335</v>
      </c>
      <c r="E74" s="46">
        <v>1</v>
      </c>
      <c r="F74" s="46">
        <v>12</v>
      </c>
      <c r="G74" s="46">
        <v>21</v>
      </c>
      <c r="H74" s="46">
        <f t="shared" si="5"/>
        <v>34</v>
      </c>
      <c r="I74" s="46">
        <v>11</v>
      </c>
      <c r="J74" s="46">
        <v>4</v>
      </c>
      <c r="K74" s="46">
        <v>15</v>
      </c>
      <c r="L74" s="90" t="s">
        <v>348</v>
      </c>
      <c r="M74" s="99" t="s">
        <v>368</v>
      </c>
      <c r="N74" s="107"/>
    </row>
    <row r="75" spans="1:15" s="85" customFormat="1" ht="34.5" customHeight="1" x14ac:dyDescent="0.2">
      <c r="A75" s="140"/>
      <c r="B75" s="103"/>
      <c r="C75" s="88" t="s">
        <v>328</v>
      </c>
      <c r="D75" s="144"/>
      <c r="E75" s="46">
        <v>31</v>
      </c>
      <c r="F75" s="46">
        <v>104</v>
      </c>
      <c r="G75" s="46">
        <v>229</v>
      </c>
      <c r="H75" s="46">
        <f t="shared" si="5"/>
        <v>364</v>
      </c>
      <c r="I75" s="46">
        <f>0.7*H75</f>
        <v>254.79999999999998</v>
      </c>
      <c r="J75" s="46">
        <f>0.3*H75</f>
        <v>109.2</v>
      </c>
      <c r="K75" s="46">
        <f>32*I75</f>
        <v>8153.5999999999995</v>
      </c>
      <c r="L75" s="86" t="s">
        <v>349</v>
      </c>
      <c r="M75" s="102"/>
      <c r="N75" s="107"/>
    </row>
    <row r="76" spans="1:15" s="85" customFormat="1" ht="24" customHeight="1" x14ac:dyDescent="0.2">
      <c r="A76" s="140"/>
      <c r="B76" s="99" t="s">
        <v>336</v>
      </c>
      <c r="C76" s="89" t="s">
        <v>44</v>
      </c>
      <c r="D76" s="101" t="s">
        <v>337</v>
      </c>
      <c r="E76" s="46">
        <v>10</v>
      </c>
      <c r="F76" s="46">
        <v>2</v>
      </c>
      <c r="G76" s="46">
        <v>0</v>
      </c>
      <c r="H76" s="46">
        <f t="shared" si="5"/>
        <v>12</v>
      </c>
      <c r="I76" s="46">
        <f>0.8*H76</f>
        <v>9.6000000000000014</v>
      </c>
      <c r="J76" s="46">
        <f>0.2*H76</f>
        <v>2.4000000000000004</v>
      </c>
      <c r="K76" s="46">
        <f>7*I76</f>
        <v>67.200000000000017</v>
      </c>
      <c r="L76" s="76" t="s">
        <v>350</v>
      </c>
      <c r="M76" s="99" t="s">
        <v>370</v>
      </c>
      <c r="N76" s="107"/>
    </row>
    <row r="77" spans="1:15" s="85" customFormat="1" ht="24" customHeight="1" x14ac:dyDescent="0.2">
      <c r="A77" s="140"/>
      <c r="B77" s="100"/>
      <c r="C77" s="88" t="s">
        <v>328</v>
      </c>
      <c r="D77" s="101"/>
      <c r="E77" s="46">
        <v>31</v>
      </c>
      <c r="F77" s="46">
        <v>4</v>
      </c>
      <c r="G77" s="46">
        <v>0</v>
      </c>
      <c r="H77" s="46">
        <f t="shared" si="5"/>
        <v>35</v>
      </c>
      <c r="I77" s="46">
        <f>H77*80%</f>
        <v>28</v>
      </c>
      <c r="J77" s="46">
        <f>H77*20%</f>
        <v>7</v>
      </c>
      <c r="K77" s="46">
        <f>34*I77</f>
        <v>952</v>
      </c>
      <c r="L77" s="88" t="s">
        <v>351</v>
      </c>
      <c r="M77" s="100"/>
      <c r="N77" s="107"/>
    </row>
    <row r="78" spans="1:15" s="85" customFormat="1" ht="48.75" customHeight="1" x14ac:dyDescent="0.2">
      <c r="A78" s="140"/>
      <c r="B78" s="100"/>
      <c r="C78" s="89" t="s">
        <v>338</v>
      </c>
      <c r="D78" s="101"/>
      <c r="E78" s="46">
        <v>25</v>
      </c>
      <c r="F78" s="46">
        <v>0</v>
      </c>
      <c r="G78" s="46">
        <v>0</v>
      </c>
      <c r="H78" s="46">
        <f t="shared" si="5"/>
        <v>25</v>
      </c>
      <c r="I78" s="46">
        <f>H78*80%</f>
        <v>20</v>
      </c>
      <c r="J78" s="46">
        <f>H78*20%</f>
        <v>5</v>
      </c>
      <c r="K78" s="46">
        <v>101</v>
      </c>
      <c r="L78" s="88" t="s">
        <v>345</v>
      </c>
      <c r="M78" s="102"/>
      <c r="N78" s="107"/>
    </row>
    <row r="79" spans="1:15" s="85" customFormat="1" ht="24" customHeight="1" x14ac:dyDescent="0.2">
      <c r="A79" s="140"/>
      <c r="B79" s="99" t="s">
        <v>339</v>
      </c>
      <c r="C79" s="89" t="s">
        <v>44</v>
      </c>
      <c r="D79" s="103" t="s">
        <v>340</v>
      </c>
      <c r="E79" s="46">
        <v>4</v>
      </c>
      <c r="F79" s="46">
        <v>0</v>
      </c>
      <c r="G79" s="46">
        <v>0</v>
      </c>
      <c r="H79" s="46">
        <f t="shared" si="5"/>
        <v>4</v>
      </c>
      <c r="I79" s="46">
        <f>+H79*0.5</f>
        <v>2</v>
      </c>
      <c r="J79" s="46">
        <f>0.5*H79</f>
        <v>2</v>
      </c>
      <c r="K79" s="46">
        <f>32*I79</f>
        <v>64</v>
      </c>
      <c r="L79" s="76" t="s">
        <v>350</v>
      </c>
      <c r="M79" s="99" t="s">
        <v>371</v>
      </c>
      <c r="N79" s="107"/>
    </row>
    <row r="80" spans="1:15" s="85" customFormat="1" ht="27" customHeight="1" x14ac:dyDescent="0.2">
      <c r="A80" s="140"/>
      <c r="B80" s="100"/>
      <c r="C80" s="89" t="s">
        <v>341</v>
      </c>
      <c r="D80" s="103"/>
      <c r="E80" s="46">
        <v>1</v>
      </c>
      <c r="F80" s="46">
        <v>0</v>
      </c>
      <c r="G80" s="46">
        <v>0</v>
      </c>
      <c r="H80" s="46">
        <f t="shared" si="5"/>
        <v>1</v>
      </c>
      <c r="I80" s="46">
        <v>11</v>
      </c>
      <c r="J80" s="46">
        <v>4</v>
      </c>
      <c r="K80" s="46">
        <v>15</v>
      </c>
      <c r="L80" s="76" t="s">
        <v>352</v>
      </c>
      <c r="M80" s="100"/>
      <c r="N80" s="107"/>
    </row>
    <row r="81" spans="1:14" s="85" customFormat="1" ht="24" customHeight="1" x14ac:dyDescent="0.2">
      <c r="A81" s="141"/>
      <c r="B81" s="102"/>
      <c r="C81" s="89" t="s">
        <v>342</v>
      </c>
      <c r="D81" s="103"/>
      <c r="E81" s="46">
        <v>2</v>
      </c>
      <c r="F81" s="46">
        <v>0</v>
      </c>
      <c r="G81" s="46">
        <v>0</v>
      </c>
      <c r="H81" s="46">
        <f t="shared" si="5"/>
        <v>2</v>
      </c>
      <c r="I81" s="46">
        <f>H81*80%</f>
        <v>1.6</v>
      </c>
      <c r="J81" s="46">
        <f>H81*20%</f>
        <v>0.4</v>
      </c>
      <c r="K81" s="46">
        <f>50*I81</f>
        <v>80</v>
      </c>
      <c r="L81" s="88" t="s">
        <v>353</v>
      </c>
      <c r="M81" s="102"/>
      <c r="N81" s="108"/>
    </row>
    <row r="82" spans="1:14" s="30" customFormat="1" ht="24" customHeight="1" x14ac:dyDescent="0.2">
      <c r="A82" s="104"/>
      <c r="B82" s="105"/>
      <c r="C82" s="105"/>
      <c r="D82" s="105"/>
      <c r="E82" s="105"/>
      <c r="F82" s="105"/>
      <c r="G82" s="105"/>
      <c r="H82" s="105"/>
      <c r="I82" s="105"/>
      <c r="J82" s="105"/>
      <c r="K82" s="105"/>
      <c r="L82" s="105"/>
      <c r="M82" s="105"/>
      <c r="N82" s="105"/>
    </row>
    <row r="83" spans="1:14" s="85" customFormat="1" ht="24.75" customHeight="1" x14ac:dyDescent="0.2">
      <c r="A83" s="121" t="s">
        <v>137</v>
      </c>
      <c r="B83" s="97" t="s">
        <v>138</v>
      </c>
      <c r="C83" s="76" t="s">
        <v>59</v>
      </c>
      <c r="D83" s="97" t="s">
        <v>139</v>
      </c>
      <c r="E83" s="46">
        <v>195</v>
      </c>
      <c r="F83" s="46">
        <v>95</v>
      </c>
      <c r="G83" s="46">
        <v>362</v>
      </c>
      <c r="H83" s="46">
        <f t="shared" ref="H83:H95" si="6">SUM(E83:G83)</f>
        <v>652</v>
      </c>
      <c r="I83" s="81">
        <v>5040</v>
      </c>
      <c r="J83" s="81">
        <v>1260</v>
      </c>
      <c r="K83" s="81">
        <f t="shared" ref="K83:K91" si="7">SUM(I83:J83)</f>
        <v>6300</v>
      </c>
      <c r="L83" s="76" t="s">
        <v>141</v>
      </c>
      <c r="M83" s="97" t="s">
        <v>142</v>
      </c>
      <c r="N83" s="117">
        <v>9660000</v>
      </c>
    </row>
    <row r="84" spans="1:14" s="85" customFormat="1" ht="20.25" customHeight="1" x14ac:dyDescent="0.2">
      <c r="A84" s="121"/>
      <c r="B84" s="97"/>
      <c r="C84" s="76" t="s">
        <v>59</v>
      </c>
      <c r="D84" s="97"/>
      <c r="E84" s="46">
        <v>195</v>
      </c>
      <c r="F84" s="46">
        <v>95</v>
      </c>
      <c r="G84" s="46">
        <v>362</v>
      </c>
      <c r="H84" s="46">
        <f t="shared" si="6"/>
        <v>652</v>
      </c>
      <c r="I84" s="81">
        <v>5</v>
      </c>
      <c r="J84" s="81">
        <v>15</v>
      </c>
      <c r="K84" s="81">
        <f>SUM(I84:J84)</f>
        <v>20</v>
      </c>
      <c r="L84" s="76" t="s">
        <v>317</v>
      </c>
      <c r="M84" s="97"/>
      <c r="N84" s="117"/>
    </row>
    <row r="85" spans="1:14" s="85" customFormat="1" ht="21.75" customHeight="1" x14ac:dyDescent="0.2">
      <c r="A85" s="121"/>
      <c r="B85" s="97"/>
      <c r="C85" s="76" t="s">
        <v>140</v>
      </c>
      <c r="D85" s="97"/>
      <c r="E85" s="46">
        <v>1</v>
      </c>
      <c r="F85" s="46">
        <v>116</v>
      </c>
      <c r="G85" s="46">
        <v>362</v>
      </c>
      <c r="H85" s="46">
        <f t="shared" si="6"/>
        <v>479</v>
      </c>
      <c r="I85" s="43">
        <v>1</v>
      </c>
      <c r="J85" s="43">
        <v>1</v>
      </c>
      <c r="K85" s="81">
        <f t="shared" si="7"/>
        <v>2</v>
      </c>
      <c r="L85" s="76" t="s">
        <v>143</v>
      </c>
      <c r="M85" s="97"/>
      <c r="N85" s="117"/>
    </row>
    <row r="86" spans="1:14" s="85" customFormat="1" ht="30" customHeight="1" x14ac:dyDescent="0.2">
      <c r="A86" s="121"/>
      <c r="B86" s="101" t="s">
        <v>144</v>
      </c>
      <c r="C86" s="80" t="s">
        <v>65</v>
      </c>
      <c r="D86" s="101" t="s">
        <v>145</v>
      </c>
      <c r="E86" s="46">
        <v>6</v>
      </c>
      <c r="F86" s="46">
        <v>116</v>
      </c>
      <c r="G86" s="46">
        <v>362</v>
      </c>
      <c r="H86" s="46">
        <f t="shared" si="6"/>
        <v>484</v>
      </c>
      <c r="I86" s="46">
        <v>2</v>
      </c>
      <c r="J86" s="46">
        <v>1</v>
      </c>
      <c r="K86" s="81">
        <f t="shared" si="7"/>
        <v>3</v>
      </c>
      <c r="L86" s="76" t="s">
        <v>147</v>
      </c>
      <c r="M86" s="97" t="s">
        <v>148</v>
      </c>
      <c r="N86" s="117"/>
    </row>
    <row r="87" spans="1:14" s="85" customFormat="1" ht="30" customHeight="1" x14ac:dyDescent="0.2">
      <c r="A87" s="121"/>
      <c r="B87" s="101"/>
      <c r="C87" s="76" t="s">
        <v>146</v>
      </c>
      <c r="D87" s="101"/>
      <c r="E87" s="46">
        <v>96</v>
      </c>
      <c r="F87" s="46">
        <v>116</v>
      </c>
      <c r="G87" s="46">
        <v>362</v>
      </c>
      <c r="H87" s="46">
        <f t="shared" si="6"/>
        <v>574</v>
      </c>
      <c r="I87" s="46">
        <v>5</v>
      </c>
      <c r="J87" s="46">
        <v>15</v>
      </c>
      <c r="K87" s="81">
        <f t="shared" si="7"/>
        <v>20</v>
      </c>
      <c r="L87" s="76" t="s">
        <v>149</v>
      </c>
      <c r="M87" s="97"/>
      <c r="N87" s="117"/>
    </row>
    <row r="88" spans="1:14" s="85" customFormat="1" ht="30" customHeight="1" x14ac:dyDescent="0.2">
      <c r="A88" s="121"/>
      <c r="B88" s="101"/>
      <c r="C88" s="80" t="s">
        <v>112</v>
      </c>
      <c r="D88" s="101"/>
      <c r="E88" s="46">
        <v>90</v>
      </c>
      <c r="F88" s="46">
        <v>116</v>
      </c>
      <c r="G88" s="46">
        <v>362</v>
      </c>
      <c r="H88" s="46">
        <f t="shared" si="6"/>
        <v>568</v>
      </c>
      <c r="I88" s="43">
        <v>5</v>
      </c>
      <c r="J88" s="43">
        <v>15</v>
      </c>
      <c r="K88" s="81">
        <f t="shared" si="7"/>
        <v>20</v>
      </c>
      <c r="L88" s="76" t="s">
        <v>150</v>
      </c>
      <c r="M88" s="97"/>
      <c r="N88" s="117"/>
    </row>
    <row r="89" spans="1:14" s="85" customFormat="1" ht="30" customHeight="1" x14ac:dyDescent="0.2">
      <c r="A89" s="121"/>
      <c r="B89" s="101"/>
      <c r="C89" s="80" t="s">
        <v>112</v>
      </c>
      <c r="D89" s="101"/>
      <c r="E89" s="46">
        <v>40</v>
      </c>
      <c r="F89" s="46">
        <v>116</v>
      </c>
      <c r="G89" s="46">
        <v>2</v>
      </c>
      <c r="H89" s="46">
        <f t="shared" si="6"/>
        <v>158</v>
      </c>
      <c r="I89" s="43">
        <v>5</v>
      </c>
      <c r="J89" s="43">
        <v>5</v>
      </c>
      <c r="K89" s="81">
        <f t="shared" si="7"/>
        <v>10</v>
      </c>
      <c r="L89" s="76" t="s">
        <v>151</v>
      </c>
      <c r="M89" s="97"/>
      <c r="N89" s="117"/>
    </row>
    <row r="90" spans="1:14" s="85" customFormat="1" ht="19.5" customHeight="1" x14ac:dyDescent="0.2">
      <c r="A90" s="121"/>
      <c r="B90" s="101" t="s">
        <v>152</v>
      </c>
      <c r="C90" s="80" t="s">
        <v>153</v>
      </c>
      <c r="D90" s="101" t="s">
        <v>318</v>
      </c>
      <c r="E90" s="46">
        <v>55</v>
      </c>
      <c r="F90" s="46">
        <v>12</v>
      </c>
      <c r="G90" s="46">
        <v>20</v>
      </c>
      <c r="H90" s="46">
        <f t="shared" si="6"/>
        <v>87</v>
      </c>
      <c r="I90" s="81">
        <v>4</v>
      </c>
      <c r="J90" s="81">
        <v>13</v>
      </c>
      <c r="K90" s="81">
        <f t="shared" si="7"/>
        <v>17</v>
      </c>
      <c r="L90" s="76" t="s">
        <v>155</v>
      </c>
      <c r="M90" s="101" t="s">
        <v>156</v>
      </c>
      <c r="N90" s="117"/>
    </row>
    <row r="91" spans="1:14" s="85" customFormat="1" ht="19.5" customHeight="1" x14ac:dyDescent="0.2">
      <c r="A91" s="121"/>
      <c r="B91" s="101"/>
      <c r="C91" s="80" t="s">
        <v>101</v>
      </c>
      <c r="D91" s="101"/>
      <c r="E91" s="46">
        <v>65</v>
      </c>
      <c r="F91" s="46">
        <v>12</v>
      </c>
      <c r="G91" s="46">
        <v>28</v>
      </c>
      <c r="H91" s="46">
        <f t="shared" si="6"/>
        <v>105</v>
      </c>
      <c r="I91" s="81">
        <v>321</v>
      </c>
      <c r="J91" s="81">
        <v>80</v>
      </c>
      <c r="K91" s="81">
        <f t="shared" si="7"/>
        <v>401</v>
      </c>
      <c r="L91" s="76" t="s">
        <v>157</v>
      </c>
      <c r="M91" s="101"/>
      <c r="N91" s="117"/>
    </row>
    <row r="92" spans="1:14" s="85" customFormat="1" ht="19.5" customHeight="1" x14ac:dyDescent="0.2">
      <c r="A92" s="121"/>
      <c r="B92" s="101"/>
      <c r="C92" s="80" t="s">
        <v>154</v>
      </c>
      <c r="D92" s="101"/>
      <c r="E92" s="46">
        <v>67</v>
      </c>
      <c r="F92" s="46">
        <v>67</v>
      </c>
      <c r="G92" s="46">
        <v>217</v>
      </c>
      <c r="H92" s="46">
        <f t="shared" si="6"/>
        <v>351</v>
      </c>
      <c r="I92" s="81">
        <v>2240</v>
      </c>
      <c r="J92" s="81">
        <v>560</v>
      </c>
      <c r="K92" s="81">
        <f>SUM(I92:J92)</f>
        <v>2800</v>
      </c>
      <c r="L92" s="76" t="s">
        <v>158</v>
      </c>
      <c r="M92" s="101"/>
      <c r="N92" s="117"/>
    </row>
    <row r="93" spans="1:14" s="85" customFormat="1" ht="19.5" customHeight="1" x14ac:dyDescent="0.2">
      <c r="A93" s="121"/>
      <c r="B93" s="101" t="s">
        <v>53</v>
      </c>
      <c r="C93" s="76" t="s">
        <v>46</v>
      </c>
      <c r="D93" s="101" t="s">
        <v>56</v>
      </c>
      <c r="E93" s="46">
        <v>10</v>
      </c>
      <c r="F93" s="46">
        <v>50</v>
      </c>
      <c r="G93" s="46">
        <v>1</v>
      </c>
      <c r="H93" s="46">
        <f t="shared" si="6"/>
        <v>61</v>
      </c>
      <c r="I93" s="81">
        <v>560</v>
      </c>
      <c r="J93" s="81">
        <v>112</v>
      </c>
      <c r="K93" s="81">
        <f>SUM(I93:J93)</f>
        <v>672</v>
      </c>
      <c r="L93" s="77" t="s">
        <v>48</v>
      </c>
      <c r="M93" s="101" t="s">
        <v>319</v>
      </c>
      <c r="N93" s="117"/>
    </row>
    <row r="94" spans="1:14" s="85" customFormat="1" ht="19.5" customHeight="1" x14ac:dyDescent="0.2">
      <c r="A94" s="121"/>
      <c r="B94" s="101"/>
      <c r="C94" s="76" t="s">
        <v>54</v>
      </c>
      <c r="D94" s="101"/>
      <c r="E94" s="46">
        <v>1</v>
      </c>
      <c r="F94" s="46">
        <v>50</v>
      </c>
      <c r="G94" s="46">
        <v>2</v>
      </c>
      <c r="H94" s="46">
        <f t="shared" si="6"/>
        <v>53</v>
      </c>
      <c r="I94" s="81">
        <v>560</v>
      </c>
      <c r="J94" s="81">
        <v>140</v>
      </c>
      <c r="K94" s="81">
        <f>SUM(I94:J94)</f>
        <v>700</v>
      </c>
      <c r="L94" s="77" t="s">
        <v>48</v>
      </c>
      <c r="M94" s="101"/>
      <c r="N94" s="117"/>
    </row>
    <row r="95" spans="1:14" s="85" customFormat="1" ht="23.25" customHeight="1" x14ac:dyDescent="0.2">
      <c r="A95" s="121"/>
      <c r="B95" s="101"/>
      <c r="C95" s="80" t="s">
        <v>55</v>
      </c>
      <c r="D95" s="101"/>
      <c r="E95" s="46">
        <v>1</v>
      </c>
      <c r="F95" s="46">
        <v>0</v>
      </c>
      <c r="G95" s="46">
        <v>0</v>
      </c>
      <c r="H95" s="46">
        <f t="shared" si="6"/>
        <v>1</v>
      </c>
      <c r="I95" s="46">
        <v>10</v>
      </c>
      <c r="J95" s="46">
        <v>4</v>
      </c>
      <c r="K95" s="46">
        <f>SUM(I95:J95)</f>
        <v>14</v>
      </c>
      <c r="L95" s="77" t="s">
        <v>42</v>
      </c>
      <c r="M95" s="101"/>
      <c r="N95" s="117"/>
    </row>
    <row r="96" spans="1:14" s="30" customFormat="1" ht="22.5" customHeight="1" x14ac:dyDescent="0.2">
      <c r="A96" s="126"/>
      <c r="B96" s="126"/>
      <c r="C96" s="126"/>
      <c r="D96" s="126"/>
      <c r="E96" s="126"/>
      <c r="F96" s="126"/>
      <c r="G96" s="126"/>
      <c r="H96" s="126"/>
      <c r="I96" s="126"/>
      <c r="J96" s="126"/>
      <c r="K96" s="126"/>
      <c r="L96" s="126"/>
      <c r="M96" s="126"/>
      <c r="N96" s="126"/>
    </row>
    <row r="97" spans="1:14" s="85" customFormat="1" ht="26.25" customHeight="1" x14ac:dyDescent="0.2">
      <c r="A97" s="121" t="s">
        <v>374</v>
      </c>
      <c r="B97" s="77" t="s">
        <v>268</v>
      </c>
      <c r="C97" s="76" t="s">
        <v>249</v>
      </c>
      <c r="D97" s="76" t="s">
        <v>269</v>
      </c>
      <c r="E97" s="46">
        <v>34</v>
      </c>
      <c r="F97" s="46">
        <v>64</v>
      </c>
      <c r="G97" s="46">
        <v>140</v>
      </c>
      <c r="H97" s="46">
        <f t="shared" ref="H97:H102" si="8">SUM(E97:G97)</f>
        <v>238</v>
      </c>
      <c r="I97" s="46">
        <v>300</v>
      </c>
      <c r="J97" s="46">
        <v>200</v>
      </c>
      <c r="K97" s="46">
        <f t="shared" ref="K97:K102" si="9">SUM(I97:J97)</f>
        <v>500</v>
      </c>
      <c r="L97" s="77" t="s">
        <v>270</v>
      </c>
      <c r="M97" s="101" t="s">
        <v>281</v>
      </c>
      <c r="N97" s="117">
        <v>354750</v>
      </c>
    </row>
    <row r="98" spans="1:14" s="85" customFormat="1" ht="22.5" customHeight="1" x14ac:dyDescent="0.2">
      <c r="A98" s="121"/>
      <c r="B98" s="101" t="s">
        <v>271</v>
      </c>
      <c r="C98" s="76" t="s">
        <v>65</v>
      </c>
      <c r="D98" s="101" t="s">
        <v>272</v>
      </c>
      <c r="E98" s="46">
        <v>8</v>
      </c>
      <c r="F98" s="46">
        <v>35</v>
      </c>
      <c r="G98" s="46">
        <v>46</v>
      </c>
      <c r="H98" s="46">
        <f t="shared" si="8"/>
        <v>89</v>
      </c>
      <c r="I98" s="46">
        <v>90</v>
      </c>
      <c r="J98" s="46">
        <v>60</v>
      </c>
      <c r="K98" s="46">
        <f t="shared" si="9"/>
        <v>150</v>
      </c>
      <c r="L98" s="76" t="s">
        <v>273</v>
      </c>
      <c r="M98" s="101"/>
      <c r="N98" s="117"/>
    </row>
    <row r="99" spans="1:14" s="85" customFormat="1" ht="23.25" customHeight="1" x14ac:dyDescent="0.2">
      <c r="A99" s="121"/>
      <c r="B99" s="101"/>
      <c r="C99" s="76" t="s">
        <v>15</v>
      </c>
      <c r="D99" s="101"/>
      <c r="E99" s="46">
        <v>7</v>
      </c>
      <c r="F99" s="46">
        <v>35</v>
      </c>
      <c r="G99" s="46">
        <v>46</v>
      </c>
      <c r="H99" s="46">
        <f t="shared" si="8"/>
        <v>88</v>
      </c>
      <c r="I99" s="46">
        <v>297.60000000000002</v>
      </c>
      <c r="J99" s="46">
        <v>74.400000000000006</v>
      </c>
      <c r="K99" s="46">
        <f t="shared" si="9"/>
        <v>372</v>
      </c>
      <c r="L99" s="76" t="s">
        <v>273</v>
      </c>
      <c r="M99" s="101"/>
      <c r="N99" s="117"/>
    </row>
    <row r="100" spans="1:14" s="85" customFormat="1" ht="19.5" customHeight="1" x14ac:dyDescent="0.2">
      <c r="A100" s="121"/>
      <c r="B100" s="101"/>
      <c r="C100" s="76" t="s">
        <v>50</v>
      </c>
      <c r="D100" s="101"/>
      <c r="E100" s="46">
        <v>15</v>
      </c>
      <c r="F100" s="46">
        <v>35</v>
      </c>
      <c r="G100" s="46">
        <v>0</v>
      </c>
      <c r="H100" s="46">
        <f t="shared" si="8"/>
        <v>50</v>
      </c>
      <c r="I100" s="46">
        <v>240</v>
      </c>
      <c r="J100" s="46">
        <v>60</v>
      </c>
      <c r="K100" s="46">
        <f t="shared" si="9"/>
        <v>300</v>
      </c>
      <c r="L100" s="76" t="s">
        <v>274</v>
      </c>
      <c r="M100" s="101"/>
      <c r="N100" s="117"/>
    </row>
    <row r="101" spans="1:14" s="85" customFormat="1" ht="27" customHeight="1" x14ac:dyDescent="0.2">
      <c r="A101" s="121"/>
      <c r="B101" s="80" t="s">
        <v>320</v>
      </c>
      <c r="C101" s="80" t="s">
        <v>153</v>
      </c>
      <c r="D101" s="76" t="s">
        <v>275</v>
      </c>
      <c r="E101" s="46">
        <v>120</v>
      </c>
      <c r="F101" s="46">
        <v>83</v>
      </c>
      <c r="G101" s="46">
        <v>3</v>
      </c>
      <c r="H101" s="46">
        <f t="shared" si="8"/>
        <v>206</v>
      </c>
      <c r="I101" s="46">
        <v>160</v>
      </c>
      <c r="J101" s="46">
        <v>40</v>
      </c>
      <c r="K101" s="46">
        <f t="shared" si="9"/>
        <v>200</v>
      </c>
      <c r="L101" s="76" t="s">
        <v>276</v>
      </c>
      <c r="M101" s="101"/>
      <c r="N101" s="117"/>
    </row>
    <row r="102" spans="1:14" s="85" customFormat="1" ht="64.5" customHeight="1" x14ac:dyDescent="0.2">
      <c r="A102" s="121"/>
      <c r="B102" s="76" t="s">
        <v>321</v>
      </c>
      <c r="C102" s="80" t="s">
        <v>127</v>
      </c>
      <c r="D102" s="76" t="s">
        <v>310</v>
      </c>
      <c r="E102" s="46">
        <v>70</v>
      </c>
      <c r="F102" s="46">
        <v>3</v>
      </c>
      <c r="G102" s="46">
        <v>10</v>
      </c>
      <c r="H102" s="46">
        <f t="shared" si="8"/>
        <v>83</v>
      </c>
      <c r="I102" s="46">
        <v>800</v>
      </c>
      <c r="J102" s="46">
        <v>550</v>
      </c>
      <c r="K102" s="46">
        <f t="shared" si="9"/>
        <v>1350</v>
      </c>
      <c r="L102" s="76" t="s">
        <v>50</v>
      </c>
      <c r="M102" s="101"/>
      <c r="N102" s="117"/>
    </row>
    <row r="103" spans="1:14" s="30" customFormat="1" ht="23.25" customHeight="1" x14ac:dyDescent="0.2">
      <c r="A103" s="126"/>
      <c r="B103" s="126"/>
      <c r="C103" s="126"/>
      <c r="D103" s="126"/>
      <c r="E103" s="126"/>
      <c r="F103" s="126"/>
      <c r="G103" s="126"/>
      <c r="H103" s="126"/>
      <c r="I103" s="126"/>
      <c r="J103" s="126"/>
      <c r="K103" s="126"/>
      <c r="L103" s="126"/>
      <c r="M103" s="126"/>
      <c r="N103" s="126"/>
    </row>
    <row r="104" spans="1:14" s="30" customFormat="1" ht="30.75" customHeight="1" x14ac:dyDescent="0.2">
      <c r="A104" s="109" t="s">
        <v>111</v>
      </c>
      <c r="B104" s="110" t="s">
        <v>78</v>
      </c>
      <c r="C104" s="29" t="s">
        <v>79</v>
      </c>
      <c r="D104" s="97" t="s">
        <v>354</v>
      </c>
      <c r="E104" s="36">
        <v>4</v>
      </c>
      <c r="F104" s="36">
        <v>3</v>
      </c>
      <c r="G104" s="36">
        <f>'[1]Ejecucion Analisis POA 3T,2022 '!G111</f>
        <v>3</v>
      </c>
      <c r="H104" s="96">
        <f t="shared" ref="H104:H128" si="10">SUM(E104:G104)</f>
        <v>10</v>
      </c>
      <c r="I104" s="42">
        <v>10</v>
      </c>
      <c r="J104" s="38">
        <v>14</v>
      </c>
      <c r="K104" s="38">
        <f t="shared" ref="K104:K128" si="11">SUM(I104:J104)</f>
        <v>24</v>
      </c>
      <c r="L104" s="93" t="s">
        <v>84</v>
      </c>
      <c r="M104" s="114" t="s">
        <v>85</v>
      </c>
      <c r="N104" s="111">
        <v>232263800</v>
      </c>
    </row>
    <row r="105" spans="1:14" s="30" customFormat="1" ht="24.75" customHeight="1" x14ac:dyDescent="0.2">
      <c r="A105" s="109"/>
      <c r="B105" s="110"/>
      <c r="C105" s="29" t="s">
        <v>80</v>
      </c>
      <c r="D105" s="97"/>
      <c r="E105" s="38">
        <v>1</v>
      </c>
      <c r="F105" s="42">
        <v>1</v>
      </c>
      <c r="G105" s="42">
        <f>'[1]Ejecucion Analisis POA 3T,2022 '!G112</f>
        <v>1</v>
      </c>
      <c r="H105" s="38">
        <f t="shared" si="10"/>
        <v>3</v>
      </c>
      <c r="I105" s="38">
        <v>6</v>
      </c>
      <c r="J105" s="38">
        <v>4</v>
      </c>
      <c r="K105" s="38">
        <f t="shared" si="11"/>
        <v>10</v>
      </c>
      <c r="L105" s="93" t="s">
        <v>86</v>
      </c>
      <c r="M105" s="115"/>
      <c r="N105" s="112"/>
    </row>
    <row r="106" spans="1:14" s="30" customFormat="1" ht="24.75" customHeight="1" x14ac:dyDescent="0.2">
      <c r="A106" s="109"/>
      <c r="B106" s="110"/>
      <c r="C106" s="29" t="s">
        <v>81</v>
      </c>
      <c r="D106" s="97"/>
      <c r="E106" s="27">
        <v>1</v>
      </c>
      <c r="F106" s="73">
        <v>1</v>
      </c>
      <c r="G106" s="95">
        <f>'[1]Ejecucion Analisis POA 3T,2022 '!G113</f>
        <v>0</v>
      </c>
      <c r="H106" s="96">
        <f t="shared" si="10"/>
        <v>2</v>
      </c>
      <c r="I106" s="38">
        <v>3</v>
      </c>
      <c r="J106" s="38">
        <v>2</v>
      </c>
      <c r="K106" s="38">
        <f t="shared" si="11"/>
        <v>5</v>
      </c>
      <c r="L106" s="93" t="s">
        <v>87</v>
      </c>
      <c r="M106" s="115"/>
      <c r="N106" s="112"/>
    </row>
    <row r="107" spans="1:14" s="30" customFormat="1" ht="21.75" customHeight="1" x14ac:dyDescent="0.2">
      <c r="A107" s="109"/>
      <c r="B107" s="110"/>
      <c r="C107" s="29" t="s">
        <v>79</v>
      </c>
      <c r="D107" s="97"/>
      <c r="E107" s="27">
        <v>0</v>
      </c>
      <c r="F107" s="73">
        <v>1</v>
      </c>
      <c r="G107" s="95">
        <f>'[1]Ejecucion Analisis POA 3T,2022 '!G114</f>
        <v>3</v>
      </c>
      <c r="H107" s="96">
        <f t="shared" si="10"/>
        <v>4</v>
      </c>
      <c r="I107" s="38">
        <v>3</v>
      </c>
      <c r="J107" s="38">
        <v>2</v>
      </c>
      <c r="K107" s="38">
        <f t="shared" si="11"/>
        <v>5</v>
      </c>
      <c r="L107" s="93" t="s">
        <v>87</v>
      </c>
      <c r="M107" s="115"/>
      <c r="N107" s="112"/>
    </row>
    <row r="108" spans="1:14" s="30" customFormat="1" ht="24.75" customHeight="1" x14ac:dyDescent="0.2">
      <c r="A108" s="109"/>
      <c r="B108" s="110"/>
      <c r="C108" s="29" t="s">
        <v>82</v>
      </c>
      <c r="D108" s="97"/>
      <c r="E108" s="27">
        <v>0</v>
      </c>
      <c r="F108" s="72">
        <v>0</v>
      </c>
      <c r="G108" s="96">
        <f>'[1]Ejecucion Analisis POA 3T,2022 '!G115</f>
        <v>0</v>
      </c>
      <c r="H108" s="96">
        <f t="shared" si="10"/>
        <v>0</v>
      </c>
      <c r="I108" s="38">
        <v>10</v>
      </c>
      <c r="J108" s="38">
        <v>2</v>
      </c>
      <c r="K108" s="38">
        <f t="shared" si="11"/>
        <v>12</v>
      </c>
      <c r="L108" s="93" t="s">
        <v>88</v>
      </c>
      <c r="M108" s="115"/>
      <c r="N108" s="112"/>
    </row>
    <row r="109" spans="1:14" s="30" customFormat="1" ht="26.25" customHeight="1" x14ac:dyDescent="0.2">
      <c r="A109" s="109"/>
      <c r="B109" s="110"/>
      <c r="C109" s="29" t="s">
        <v>83</v>
      </c>
      <c r="D109" s="97"/>
      <c r="E109" s="27">
        <v>1</v>
      </c>
      <c r="F109" s="73">
        <v>1</v>
      </c>
      <c r="G109" s="95">
        <f>'[1]Ejecucion Analisis POA 3T,2022 '!G116</f>
        <v>1</v>
      </c>
      <c r="H109" s="96">
        <f t="shared" si="10"/>
        <v>3</v>
      </c>
      <c r="I109" s="96">
        <v>15</v>
      </c>
      <c r="J109" s="96">
        <v>7</v>
      </c>
      <c r="K109" s="38">
        <f t="shared" si="11"/>
        <v>22</v>
      </c>
      <c r="L109" s="93" t="s">
        <v>50</v>
      </c>
      <c r="M109" s="116"/>
      <c r="N109" s="112"/>
    </row>
    <row r="110" spans="1:14" s="30" customFormat="1" ht="24" customHeight="1" x14ac:dyDescent="0.2">
      <c r="A110" s="109"/>
      <c r="B110" s="110" t="s">
        <v>89</v>
      </c>
      <c r="C110" s="37" t="s">
        <v>90</v>
      </c>
      <c r="D110" s="110" t="s">
        <v>93</v>
      </c>
      <c r="E110" s="27">
        <v>1</v>
      </c>
      <c r="F110" s="72">
        <v>0</v>
      </c>
      <c r="G110" s="96">
        <f>'[1]Ejecucion Analisis POA 3T,2022 '!G117</f>
        <v>0</v>
      </c>
      <c r="H110" s="96">
        <f t="shared" si="10"/>
        <v>1</v>
      </c>
      <c r="I110" s="96">
        <v>4</v>
      </c>
      <c r="J110" s="96">
        <v>2</v>
      </c>
      <c r="K110" s="96">
        <f t="shared" si="11"/>
        <v>6</v>
      </c>
      <c r="L110" s="93" t="s">
        <v>50</v>
      </c>
      <c r="M110" s="114" t="s">
        <v>98</v>
      </c>
      <c r="N110" s="112"/>
    </row>
    <row r="111" spans="1:14" s="30" customFormat="1" ht="24" customHeight="1" x14ac:dyDescent="0.2">
      <c r="A111" s="109"/>
      <c r="B111" s="110"/>
      <c r="C111" s="37" t="s">
        <v>65</v>
      </c>
      <c r="D111" s="110"/>
      <c r="E111" s="27">
        <v>625</v>
      </c>
      <c r="F111" s="72">
        <v>1500</v>
      </c>
      <c r="G111" s="96">
        <f>'[1]Ejecucion Analisis POA 3T,2022 '!G118</f>
        <v>466</v>
      </c>
      <c r="H111" s="96">
        <f t="shared" si="10"/>
        <v>2591</v>
      </c>
      <c r="I111" s="96">
        <v>240</v>
      </c>
      <c r="J111" s="96">
        <v>144</v>
      </c>
      <c r="K111" s="96">
        <f t="shared" si="11"/>
        <v>384</v>
      </c>
      <c r="L111" s="93" t="s">
        <v>95</v>
      </c>
      <c r="M111" s="115"/>
      <c r="N111" s="112"/>
    </row>
    <row r="112" spans="1:14" s="30" customFormat="1" ht="24.75" customHeight="1" x14ac:dyDescent="0.2">
      <c r="A112" s="109"/>
      <c r="B112" s="110"/>
      <c r="C112" s="37" t="s">
        <v>65</v>
      </c>
      <c r="D112" s="97" t="s">
        <v>94</v>
      </c>
      <c r="E112" s="27">
        <v>3</v>
      </c>
      <c r="F112" s="72">
        <v>3</v>
      </c>
      <c r="G112" s="96">
        <f>'[1]Ejecucion Analisis POA 3T,2022 '!G119</f>
        <v>3</v>
      </c>
      <c r="H112" s="96">
        <f t="shared" si="10"/>
        <v>9</v>
      </c>
      <c r="I112" s="96">
        <v>4</v>
      </c>
      <c r="J112" s="96">
        <v>2</v>
      </c>
      <c r="K112" s="96">
        <f t="shared" si="11"/>
        <v>6</v>
      </c>
      <c r="L112" s="93" t="s">
        <v>96</v>
      </c>
      <c r="M112" s="115"/>
      <c r="N112" s="112"/>
    </row>
    <row r="113" spans="1:14" s="30" customFormat="1" ht="26.25" customHeight="1" x14ac:dyDescent="0.2">
      <c r="A113" s="109"/>
      <c r="B113" s="110"/>
      <c r="C113" s="29" t="s">
        <v>91</v>
      </c>
      <c r="D113" s="97"/>
      <c r="E113" s="27">
        <v>3</v>
      </c>
      <c r="F113" s="72">
        <v>3</v>
      </c>
      <c r="G113" s="96">
        <f>'[1]Ejecucion Analisis POA 3T,2022 '!G120</f>
        <v>3</v>
      </c>
      <c r="H113" s="36">
        <f t="shared" si="10"/>
        <v>9</v>
      </c>
      <c r="I113" s="96">
        <v>2</v>
      </c>
      <c r="J113" s="96">
        <v>3</v>
      </c>
      <c r="K113" s="96">
        <f t="shared" si="11"/>
        <v>5</v>
      </c>
      <c r="L113" s="93" t="s">
        <v>97</v>
      </c>
      <c r="M113" s="115"/>
      <c r="N113" s="112"/>
    </row>
    <row r="114" spans="1:14" s="30" customFormat="1" ht="24" customHeight="1" x14ac:dyDescent="0.2">
      <c r="A114" s="109"/>
      <c r="B114" s="110"/>
      <c r="C114" s="37" t="s">
        <v>92</v>
      </c>
      <c r="D114" s="97"/>
      <c r="E114" s="27">
        <v>33</v>
      </c>
      <c r="F114" s="72">
        <v>33</v>
      </c>
      <c r="G114" s="96">
        <f>'[1]Ejecucion Analisis POA 3T,2022 '!G121</f>
        <v>33</v>
      </c>
      <c r="H114" s="96">
        <f t="shared" si="10"/>
        <v>99</v>
      </c>
      <c r="I114" s="96">
        <v>10</v>
      </c>
      <c r="J114" s="96">
        <v>5</v>
      </c>
      <c r="K114" s="96">
        <f t="shared" si="11"/>
        <v>15</v>
      </c>
      <c r="L114" s="93" t="s">
        <v>97</v>
      </c>
      <c r="M114" s="116"/>
      <c r="N114" s="112"/>
    </row>
    <row r="115" spans="1:14" s="30" customFormat="1" ht="24" customHeight="1" x14ac:dyDescent="0.2">
      <c r="A115" s="109"/>
      <c r="B115" s="110" t="s">
        <v>99</v>
      </c>
      <c r="C115" s="37" t="s">
        <v>101</v>
      </c>
      <c r="D115" s="97" t="s">
        <v>100</v>
      </c>
      <c r="E115" s="27">
        <v>21</v>
      </c>
      <c r="F115" s="72">
        <v>21</v>
      </c>
      <c r="G115" s="96">
        <f>'[1]Ejecucion Analisis POA 3T,2022 '!G122</f>
        <v>33</v>
      </c>
      <c r="H115" s="96">
        <f t="shared" si="10"/>
        <v>75</v>
      </c>
      <c r="I115" s="96">
        <v>4</v>
      </c>
      <c r="J115" s="96">
        <v>10</v>
      </c>
      <c r="K115" s="96">
        <f t="shared" si="11"/>
        <v>14</v>
      </c>
      <c r="L115" s="94" t="s">
        <v>102</v>
      </c>
      <c r="M115" s="127" t="s">
        <v>103</v>
      </c>
      <c r="N115" s="112"/>
    </row>
    <row r="116" spans="1:14" s="30" customFormat="1" ht="21" customHeight="1" x14ac:dyDescent="0.2">
      <c r="A116" s="109"/>
      <c r="B116" s="110"/>
      <c r="C116" s="37" t="s">
        <v>101</v>
      </c>
      <c r="D116" s="97"/>
      <c r="E116" s="27">
        <v>33</v>
      </c>
      <c r="F116" s="72">
        <v>33</v>
      </c>
      <c r="G116" s="96">
        <f>'[1]Ejecucion Analisis POA 3T,2022 '!G123</f>
        <v>27</v>
      </c>
      <c r="H116" s="96">
        <f t="shared" si="10"/>
        <v>93</v>
      </c>
      <c r="I116" s="96">
        <v>4</v>
      </c>
      <c r="J116" s="96">
        <v>10</v>
      </c>
      <c r="K116" s="96">
        <f t="shared" si="11"/>
        <v>14</v>
      </c>
      <c r="L116" s="94" t="s">
        <v>104</v>
      </c>
      <c r="M116" s="128"/>
      <c r="N116" s="112"/>
    </row>
    <row r="117" spans="1:14" s="30" customFormat="1" ht="21.75" customHeight="1" x14ac:dyDescent="0.2">
      <c r="A117" s="109"/>
      <c r="B117" s="110"/>
      <c r="C117" s="37" t="s">
        <v>79</v>
      </c>
      <c r="D117" s="97"/>
      <c r="E117" s="27">
        <v>60</v>
      </c>
      <c r="F117" s="72">
        <v>60</v>
      </c>
      <c r="G117" s="96">
        <f>'[1]Ejecucion Analisis POA 3T,2022 '!G124</f>
        <v>60</v>
      </c>
      <c r="H117" s="96">
        <f t="shared" si="10"/>
        <v>180</v>
      </c>
      <c r="I117" s="96">
        <v>4</v>
      </c>
      <c r="J117" s="96">
        <v>10</v>
      </c>
      <c r="K117" s="96">
        <f t="shared" si="11"/>
        <v>14</v>
      </c>
      <c r="L117" s="94" t="s">
        <v>105</v>
      </c>
      <c r="M117" s="129"/>
      <c r="N117" s="112"/>
    </row>
    <row r="118" spans="1:14" s="30" customFormat="1" ht="20.25" customHeight="1" x14ac:dyDescent="0.2">
      <c r="A118" s="109"/>
      <c r="B118" s="110" t="s">
        <v>106</v>
      </c>
      <c r="C118" s="37" t="s">
        <v>108</v>
      </c>
      <c r="D118" s="97" t="s">
        <v>107</v>
      </c>
      <c r="E118" s="27">
        <v>1</v>
      </c>
      <c r="F118" s="72">
        <v>1</v>
      </c>
      <c r="G118" s="96">
        <f>'[1]Ejecucion Analisis POA 3T,2022 '!G125</f>
        <v>1</v>
      </c>
      <c r="H118" s="96">
        <f t="shared" si="10"/>
        <v>3</v>
      </c>
      <c r="I118" s="96">
        <v>5</v>
      </c>
      <c r="J118" s="96">
        <v>4</v>
      </c>
      <c r="K118" s="96">
        <f t="shared" si="11"/>
        <v>9</v>
      </c>
      <c r="L118" s="93" t="s">
        <v>105</v>
      </c>
      <c r="M118" s="127" t="s">
        <v>110</v>
      </c>
      <c r="N118" s="112"/>
    </row>
    <row r="119" spans="1:14" s="30" customFormat="1" ht="22.5" customHeight="1" x14ac:dyDescent="0.2">
      <c r="A119" s="109"/>
      <c r="B119" s="110"/>
      <c r="C119" s="37" t="s">
        <v>108</v>
      </c>
      <c r="D119" s="97"/>
      <c r="E119" s="27">
        <v>1</v>
      </c>
      <c r="F119" s="72">
        <v>1</v>
      </c>
      <c r="G119" s="96">
        <f>'[1]Ejecucion Analisis POA 3T,2022 '!G126</f>
        <v>1</v>
      </c>
      <c r="H119" s="96">
        <f t="shared" si="10"/>
        <v>3</v>
      </c>
      <c r="I119" s="96">
        <v>5</v>
      </c>
      <c r="J119" s="96">
        <v>4</v>
      </c>
      <c r="K119" s="96">
        <f t="shared" si="11"/>
        <v>9</v>
      </c>
      <c r="L119" s="93" t="s">
        <v>105</v>
      </c>
      <c r="M119" s="128"/>
      <c r="N119" s="112"/>
    </row>
    <row r="120" spans="1:14" s="30" customFormat="1" ht="22.5" customHeight="1" x14ac:dyDescent="0.2">
      <c r="A120" s="109"/>
      <c r="B120" s="110"/>
      <c r="C120" s="37" t="s">
        <v>108</v>
      </c>
      <c r="D120" s="97"/>
      <c r="E120" s="27">
        <v>1</v>
      </c>
      <c r="F120" s="72">
        <v>1</v>
      </c>
      <c r="G120" s="96">
        <f>'[1]Ejecucion Analisis POA 3T,2022 '!G127</f>
        <v>1</v>
      </c>
      <c r="H120" s="96">
        <f t="shared" si="10"/>
        <v>3</v>
      </c>
      <c r="I120" s="96">
        <v>5</v>
      </c>
      <c r="J120" s="96">
        <v>4</v>
      </c>
      <c r="K120" s="96">
        <f t="shared" si="11"/>
        <v>9</v>
      </c>
      <c r="L120" s="93" t="s">
        <v>105</v>
      </c>
      <c r="M120" s="128"/>
      <c r="N120" s="112"/>
    </row>
    <row r="121" spans="1:14" s="30" customFormat="1" ht="23.25" customHeight="1" x14ac:dyDescent="0.2">
      <c r="A121" s="109"/>
      <c r="B121" s="110"/>
      <c r="C121" s="37" t="s">
        <v>108</v>
      </c>
      <c r="D121" s="97"/>
      <c r="E121" s="27">
        <v>1</v>
      </c>
      <c r="F121" s="72">
        <v>1</v>
      </c>
      <c r="G121" s="96">
        <f>'[1]Ejecucion Analisis POA 3T,2022 '!G128</f>
        <v>1</v>
      </c>
      <c r="H121" s="96">
        <f t="shared" si="10"/>
        <v>3</v>
      </c>
      <c r="I121" s="96">
        <v>7</v>
      </c>
      <c r="J121" s="96">
        <v>4</v>
      </c>
      <c r="K121" s="96">
        <f t="shared" si="11"/>
        <v>11</v>
      </c>
      <c r="L121" s="93" t="s">
        <v>105</v>
      </c>
      <c r="M121" s="128"/>
      <c r="N121" s="112"/>
    </row>
    <row r="122" spans="1:14" s="30" customFormat="1" ht="21.75" customHeight="1" x14ac:dyDescent="0.2">
      <c r="A122" s="109"/>
      <c r="B122" s="110"/>
      <c r="C122" s="37" t="s">
        <v>108</v>
      </c>
      <c r="D122" s="97"/>
      <c r="E122" s="27">
        <v>1</v>
      </c>
      <c r="F122" s="72">
        <v>1</v>
      </c>
      <c r="G122" s="96">
        <f>'[1]Ejecucion Analisis POA 3T,2022 '!G129</f>
        <v>0</v>
      </c>
      <c r="H122" s="96">
        <f t="shared" si="10"/>
        <v>2</v>
      </c>
      <c r="I122" s="96">
        <v>5</v>
      </c>
      <c r="J122" s="96">
        <v>4</v>
      </c>
      <c r="K122" s="96">
        <f t="shared" si="11"/>
        <v>9</v>
      </c>
      <c r="L122" s="93" t="s">
        <v>105</v>
      </c>
      <c r="M122" s="128"/>
      <c r="N122" s="112"/>
    </row>
    <row r="123" spans="1:14" s="30" customFormat="1" ht="24.75" customHeight="1" x14ac:dyDescent="0.2">
      <c r="A123" s="109"/>
      <c r="B123" s="110"/>
      <c r="C123" s="37" t="s">
        <v>109</v>
      </c>
      <c r="D123" s="97"/>
      <c r="E123" s="27">
        <v>0</v>
      </c>
      <c r="F123" s="72">
        <v>1</v>
      </c>
      <c r="G123" s="96">
        <f>'[1]Ejecucion Analisis POA 3T,2022 '!G130</f>
        <v>0</v>
      </c>
      <c r="H123" s="96">
        <f t="shared" si="10"/>
        <v>1</v>
      </c>
      <c r="I123" s="96">
        <v>5</v>
      </c>
      <c r="J123" s="96">
        <v>4</v>
      </c>
      <c r="K123" s="96">
        <f t="shared" si="11"/>
        <v>9</v>
      </c>
      <c r="L123" s="93" t="s">
        <v>105</v>
      </c>
      <c r="M123" s="128"/>
      <c r="N123" s="112"/>
    </row>
    <row r="124" spans="1:14" s="30" customFormat="1" ht="20.25" customHeight="1" x14ac:dyDescent="0.2">
      <c r="A124" s="109"/>
      <c r="B124" s="110"/>
      <c r="C124" s="37" t="s">
        <v>108</v>
      </c>
      <c r="D124" s="97"/>
      <c r="E124" s="27">
        <v>0</v>
      </c>
      <c r="F124" s="72">
        <v>1</v>
      </c>
      <c r="G124" s="96">
        <f>'[1]Ejecucion Analisis POA 3T,2022 '!G131</f>
        <v>1</v>
      </c>
      <c r="H124" s="96">
        <f t="shared" si="10"/>
        <v>2</v>
      </c>
      <c r="I124" s="96">
        <v>5</v>
      </c>
      <c r="J124" s="96">
        <v>4</v>
      </c>
      <c r="K124" s="96">
        <f t="shared" si="11"/>
        <v>9</v>
      </c>
      <c r="L124" s="93" t="s">
        <v>105</v>
      </c>
      <c r="M124" s="128"/>
      <c r="N124" s="112"/>
    </row>
    <row r="125" spans="1:14" s="30" customFormat="1" ht="21" customHeight="1" x14ac:dyDescent="0.2">
      <c r="A125" s="109"/>
      <c r="B125" s="110"/>
      <c r="C125" s="37" t="s">
        <v>108</v>
      </c>
      <c r="D125" s="97"/>
      <c r="E125" s="27">
        <v>0</v>
      </c>
      <c r="F125" s="72">
        <v>1</v>
      </c>
      <c r="G125" s="96">
        <f>'[1]Ejecucion Analisis POA 3T,2022 '!G132</f>
        <v>0</v>
      </c>
      <c r="H125" s="96">
        <f t="shared" si="10"/>
        <v>1</v>
      </c>
      <c r="I125" s="96">
        <v>5</v>
      </c>
      <c r="J125" s="96">
        <v>4</v>
      </c>
      <c r="K125" s="96">
        <f t="shared" si="11"/>
        <v>9</v>
      </c>
      <c r="L125" s="93" t="s">
        <v>105</v>
      </c>
      <c r="M125" s="128"/>
      <c r="N125" s="112"/>
    </row>
    <row r="126" spans="1:14" s="30" customFormat="1" ht="21.75" customHeight="1" x14ac:dyDescent="0.2">
      <c r="A126" s="109"/>
      <c r="B126" s="110"/>
      <c r="C126" s="37" t="s">
        <v>108</v>
      </c>
      <c r="D126" s="97"/>
      <c r="E126" s="27">
        <v>0</v>
      </c>
      <c r="F126" s="72">
        <v>1</v>
      </c>
      <c r="G126" s="96">
        <f>'[1]Ejecucion Analisis POA 3T,2022 '!G133</f>
        <v>0</v>
      </c>
      <c r="H126" s="96">
        <f t="shared" si="10"/>
        <v>1</v>
      </c>
      <c r="I126" s="96">
        <v>5</v>
      </c>
      <c r="J126" s="96">
        <v>4</v>
      </c>
      <c r="K126" s="96">
        <f t="shared" si="11"/>
        <v>9</v>
      </c>
      <c r="L126" s="93" t="s">
        <v>105</v>
      </c>
      <c r="M126" s="128"/>
      <c r="N126" s="112"/>
    </row>
    <row r="127" spans="1:14" s="30" customFormat="1" ht="20.25" customHeight="1" x14ac:dyDescent="0.2">
      <c r="A127" s="109"/>
      <c r="B127" s="110"/>
      <c r="C127" s="37" t="s">
        <v>108</v>
      </c>
      <c r="D127" s="97"/>
      <c r="E127" s="27">
        <v>1</v>
      </c>
      <c r="F127" s="72">
        <v>1</v>
      </c>
      <c r="G127" s="96">
        <f>'[1]Ejecucion Analisis POA 3T,2022 '!G134</f>
        <v>1</v>
      </c>
      <c r="H127" s="96">
        <f t="shared" si="10"/>
        <v>3</v>
      </c>
      <c r="I127" s="96">
        <v>6</v>
      </c>
      <c r="J127" s="96">
        <v>4</v>
      </c>
      <c r="K127" s="96">
        <f t="shared" si="11"/>
        <v>10</v>
      </c>
      <c r="L127" s="93" t="s">
        <v>105</v>
      </c>
      <c r="M127" s="128"/>
      <c r="N127" s="112"/>
    </row>
    <row r="128" spans="1:14" s="30" customFormat="1" ht="19.5" customHeight="1" x14ac:dyDescent="0.2">
      <c r="A128" s="109"/>
      <c r="B128" s="110"/>
      <c r="C128" s="37" t="s">
        <v>108</v>
      </c>
      <c r="D128" s="97"/>
      <c r="E128" s="27">
        <v>0</v>
      </c>
      <c r="F128" s="72">
        <v>1</v>
      </c>
      <c r="G128" s="96">
        <f>'[1]Ejecucion Analisis POA 3T,2022 '!G135</f>
        <v>0</v>
      </c>
      <c r="H128" s="96">
        <f t="shared" si="10"/>
        <v>1</v>
      </c>
      <c r="I128" s="96">
        <v>5</v>
      </c>
      <c r="J128" s="96">
        <v>4</v>
      </c>
      <c r="K128" s="96">
        <f t="shared" si="11"/>
        <v>9</v>
      </c>
      <c r="L128" s="93" t="s">
        <v>105</v>
      </c>
      <c r="M128" s="129"/>
      <c r="N128" s="113"/>
    </row>
    <row r="129" spans="1:14" s="30" customFormat="1" ht="25.5" customHeight="1" x14ac:dyDescent="0.2">
      <c r="A129" s="126"/>
      <c r="B129" s="126"/>
      <c r="C129" s="126"/>
      <c r="D129" s="126"/>
      <c r="E129" s="126"/>
      <c r="F129" s="126"/>
      <c r="G129" s="126"/>
      <c r="H129" s="126"/>
      <c r="I129" s="126"/>
      <c r="J129" s="126"/>
      <c r="K129" s="126"/>
      <c r="L129" s="126"/>
      <c r="M129" s="126"/>
      <c r="N129" s="126"/>
    </row>
    <row r="130" spans="1:14" s="30" customFormat="1" ht="30" customHeight="1" x14ac:dyDescent="0.2">
      <c r="A130" s="109" t="s">
        <v>234</v>
      </c>
      <c r="B130" s="110" t="s">
        <v>263</v>
      </c>
      <c r="C130" s="48" t="s">
        <v>243</v>
      </c>
      <c r="D130" s="110" t="s">
        <v>237</v>
      </c>
      <c r="E130" s="27">
        <v>0</v>
      </c>
      <c r="F130" s="72">
        <v>800</v>
      </c>
      <c r="G130" s="75">
        <f>'[1]Ejecucion Analisis POA 3T,2022 '!G138</f>
        <v>0</v>
      </c>
      <c r="H130" s="27">
        <f t="shared" ref="H130:H142" si="12">SUM(E130:E130)</f>
        <v>0</v>
      </c>
      <c r="I130" s="27">
        <v>3</v>
      </c>
      <c r="J130" s="27">
        <v>0</v>
      </c>
      <c r="K130" s="27">
        <f t="shared" ref="K130:K148" si="13">SUM(I130:J130)</f>
        <v>3</v>
      </c>
      <c r="L130" s="40" t="s">
        <v>255</v>
      </c>
      <c r="M130" s="119" t="s">
        <v>256</v>
      </c>
      <c r="N130" s="136">
        <v>406000</v>
      </c>
    </row>
    <row r="131" spans="1:14" s="30" customFormat="1" ht="30" customHeight="1" x14ac:dyDescent="0.2">
      <c r="A131" s="109"/>
      <c r="B131" s="110"/>
      <c r="C131" s="48" t="s">
        <v>244</v>
      </c>
      <c r="D131" s="110"/>
      <c r="E131" s="27">
        <v>2</v>
      </c>
      <c r="F131" s="72">
        <v>0</v>
      </c>
      <c r="G131" s="75">
        <f>'[1]Ejecucion Analisis POA 3T,2022 '!G139</f>
        <v>0</v>
      </c>
      <c r="H131" s="27">
        <f t="shared" si="12"/>
        <v>2</v>
      </c>
      <c r="I131" s="28">
        <v>3</v>
      </c>
      <c r="J131" s="28">
        <v>0</v>
      </c>
      <c r="K131" s="27">
        <f t="shared" si="13"/>
        <v>3</v>
      </c>
      <c r="L131" s="40" t="s">
        <v>257</v>
      </c>
      <c r="M131" s="119"/>
      <c r="N131" s="136"/>
    </row>
    <row r="132" spans="1:14" s="30" customFormat="1" ht="30" customHeight="1" x14ac:dyDescent="0.2">
      <c r="A132" s="109"/>
      <c r="B132" s="110"/>
      <c r="C132" s="48" t="s">
        <v>245</v>
      </c>
      <c r="D132" s="39" t="s">
        <v>238</v>
      </c>
      <c r="E132" s="27">
        <v>1</v>
      </c>
      <c r="F132" s="72">
        <v>1</v>
      </c>
      <c r="G132" s="75">
        <f>'[1]Ejecucion Analisis POA 3T,2022 '!G140</f>
        <v>0</v>
      </c>
      <c r="H132" s="27">
        <f t="shared" si="12"/>
        <v>1</v>
      </c>
      <c r="I132" s="27">
        <v>3</v>
      </c>
      <c r="J132" s="27">
        <v>0</v>
      </c>
      <c r="K132" s="27">
        <f t="shared" si="13"/>
        <v>3</v>
      </c>
      <c r="L132" s="40" t="s">
        <v>258</v>
      </c>
      <c r="M132" s="119"/>
      <c r="N132" s="136"/>
    </row>
    <row r="133" spans="1:14" s="30" customFormat="1" ht="30" customHeight="1" x14ac:dyDescent="0.2">
      <c r="A133" s="109"/>
      <c r="B133" s="110"/>
      <c r="C133" s="48" t="s">
        <v>246</v>
      </c>
      <c r="D133" s="39" t="s">
        <v>239</v>
      </c>
      <c r="E133" s="27">
        <v>1</v>
      </c>
      <c r="F133" s="72">
        <v>2</v>
      </c>
      <c r="G133" s="75">
        <f>'[1]Ejecucion Analisis POA 3T,2022 '!G141</f>
        <v>0</v>
      </c>
      <c r="H133" s="27">
        <f t="shared" si="12"/>
        <v>1</v>
      </c>
      <c r="I133" s="27">
        <v>3</v>
      </c>
      <c r="J133" s="27">
        <v>0</v>
      </c>
      <c r="K133" s="27">
        <f t="shared" si="13"/>
        <v>3</v>
      </c>
      <c r="L133" s="40" t="s">
        <v>259</v>
      </c>
      <c r="M133" s="119"/>
      <c r="N133" s="136"/>
    </row>
    <row r="134" spans="1:14" s="30" customFormat="1" ht="30" customHeight="1" x14ac:dyDescent="0.2">
      <c r="A134" s="109"/>
      <c r="B134" s="110"/>
      <c r="C134" s="48" t="s">
        <v>247</v>
      </c>
      <c r="D134" s="39" t="s">
        <v>240</v>
      </c>
      <c r="E134" s="27">
        <v>3</v>
      </c>
      <c r="F134" s="72">
        <v>1</v>
      </c>
      <c r="G134" s="75">
        <f>'[1]Ejecucion Analisis POA 3T,2022 '!G142</f>
        <v>0</v>
      </c>
      <c r="H134" s="27">
        <f t="shared" si="12"/>
        <v>3</v>
      </c>
      <c r="I134" s="27">
        <v>3</v>
      </c>
      <c r="J134" s="27">
        <v>0</v>
      </c>
      <c r="K134" s="27">
        <f t="shared" si="13"/>
        <v>3</v>
      </c>
      <c r="L134" s="40" t="s">
        <v>260</v>
      </c>
      <c r="M134" s="119"/>
      <c r="N134" s="136"/>
    </row>
    <row r="135" spans="1:14" s="30" customFormat="1" ht="30" customHeight="1" x14ac:dyDescent="0.2">
      <c r="A135" s="109"/>
      <c r="B135" s="110" t="s">
        <v>235</v>
      </c>
      <c r="C135" s="48" t="s">
        <v>248</v>
      </c>
      <c r="D135" s="39" t="s">
        <v>241</v>
      </c>
      <c r="E135" s="27">
        <v>90</v>
      </c>
      <c r="F135" s="72">
        <v>150</v>
      </c>
      <c r="G135" s="75">
        <f>'[1]Ejecucion Analisis POA 3T,2022 '!G143</f>
        <v>150</v>
      </c>
      <c r="H135" s="27">
        <f t="shared" si="12"/>
        <v>90</v>
      </c>
      <c r="I135" s="28">
        <v>1</v>
      </c>
      <c r="J135" s="28">
        <v>2</v>
      </c>
      <c r="K135" s="27">
        <f t="shared" si="13"/>
        <v>3</v>
      </c>
      <c r="L135" s="40" t="s">
        <v>261</v>
      </c>
      <c r="M135" s="119"/>
      <c r="N135" s="136"/>
    </row>
    <row r="136" spans="1:14" s="30" customFormat="1" ht="30" customHeight="1" x14ac:dyDescent="0.2">
      <c r="A136" s="109"/>
      <c r="B136" s="110"/>
      <c r="C136" s="48" t="s">
        <v>101</v>
      </c>
      <c r="D136" s="39"/>
      <c r="E136" s="27">
        <v>3</v>
      </c>
      <c r="F136" s="72">
        <v>3</v>
      </c>
      <c r="G136" s="75">
        <f>'[1]Ejecucion Analisis POA 3T,2022 '!G144</f>
        <v>3</v>
      </c>
      <c r="H136" s="27">
        <f t="shared" si="12"/>
        <v>3</v>
      </c>
      <c r="I136" s="28">
        <v>1</v>
      </c>
      <c r="J136" s="28">
        <v>1</v>
      </c>
      <c r="K136" s="27">
        <f t="shared" si="13"/>
        <v>2</v>
      </c>
      <c r="L136" s="40" t="s">
        <v>262</v>
      </c>
      <c r="M136" s="119"/>
      <c r="N136" s="136"/>
    </row>
    <row r="137" spans="1:14" s="30" customFormat="1" ht="30" customHeight="1" x14ac:dyDescent="0.2">
      <c r="A137" s="109"/>
      <c r="B137" s="110" t="s">
        <v>138</v>
      </c>
      <c r="C137" s="48" t="s">
        <v>153</v>
      </c>
      <c r="D137" s="110" t="s">
        <v>242</v>
      </c>
      <c r="E137" s="27">
        <v>100</v>
      </c>
      <c r="F137" s="72">
        <v>360</v>
      </c>
      <c r="G137" s="75">
        <f>'[1]Ejecucion Analisis POA 3T,2022 '!G145</f>
        <v>300</v>
      </c>
      <c r="H137" s="27">
        <f t="shared" si="12"/>
        <v>100</v>
      </c>
      <c r="I137" s="27">
        <v>2</v>
      </c>
      <c r="J137" s="27">
        <v>2</v>
      </c>
      <c r="K137" s="27">
        <f t="shared" si="13"/>
        <v>4</v>
      </c>
      <c r="L137" s="119" t="s">
        <v>264</v>
      </c>
      <c r="M137" s="119" t="s">
        <v>267</v>
      </c>
      <c r="N137" s="136"/>
    </row>
    <row r="138" spans="1:14" s="30" customFormat="1" ht="30" customHeight="1" x14ac:dyDescent="0.2">
      <c r="A138" s="109"/>
      <c r="B138" s="110"/>
      <c r="C138" s="48" t="s">
        <v>153</v>
      </c>
      <c r="D138" s="110"/>
      <c r="E138" s="27">
        <v>24</v>
      </c>
      <c r="F138" s="72">
        <v>24</v>
      </c>
      <c r="G138" s="75">
        <f>'[1]Ejecucion Analisis POA 3T,2022 '!G146</f>
        <v>0</v>
      </c>
      <c r="H138" s="27">
        <f t="shared" si="12"/>
        <v>24</v>
      </c>
      <c r="I138" s="27">
        <v>2</v>
      </c>
      <c r="J138" s="27">
        <v>1</v>
      </c>
      <c r="K138" s="27">
        <f t="shared" si="13"/>
        <v>3</v>
      </c>
      <c r="L138" s="119"/>
      <c r="M138" s="119"/>
      <c r="N138" s="136"/>
    </row>
    <row r="139" spans="1:14" s="30" customFormat="1" ht="30" customHeight="1" x14ac:dyDescent="0.2">
      <c r="A139" s="109"/>
      <c r="B139" s="110"/>
      <c r="C139" s="48" t="s">
        <v>153</v>
      </c>
      <c r="D139" s="110"/>
      <c r="E139" s="27">
        <v>78</v>
      </c>
      <c r="F139" s="72">
        <v>120</v>
      </c>
      <c r="G139" s="75">
        <f>'[1]Ejecucion Analisis POA 3T,2022 '!G147</f>
        <v>0</v>
      </c>
      <c r="H139" s="27">
        <f t="shared" si="12"/>
        <v>78</v>
      </c>
      <c r="I139" s="27">
        <v>2</v>
      </c>
      <c r="J139" s="27">
        <v>1</v>
      </c>
      <c r="K139" s="27">
        <f t="shared" si="13"/>
        <v>3</v>
      </c>
      <c r="L139" s="119"/>
      <c r="M139" s="119"/>
      <c r="N139" s="136"/>
    </row>
    <row r="140" spans="1:14" s="30" customFormat="1" ht="30" customHeight="1" x14ac:dyDescent="0.2">
      <c r="A140" s="109"/>
      <c r="B140" s="110"/>
      <c r="C140" s="48" t="s">
        <v>249</v>
      </c>
      <c r="D140" s="110"/>
      <c r="E140" s="27">
        <v>5</v>
      </c>
      <c r="F140" s="72">
        <v>20</v>
      </c>
      <c r="G140" s="75">
        <f>'[1]Ejecucion Analisis POA 3T,2022 '!G148</f>
        <v>12</v>
      </c>
      <c r="H140" s="27">
        <f t="shared" si="12"/>
        <v>5</v>
      </c>
      <c r="I140" s="27">
        <v>2</v>
      </c>
      <c r="J140" s="27">
        <v>1</v>
      </c>
      <c r="K140" s="27">
        <f t="shared" si="13"/>
        <v>3</v>
      </c>
      <c r="L140" s="119"/>
      <c r="M140" s="119"/>
      <c r="N140" s="136"/>
    </row>
    <row r="141" spans="1:14" s="30" customFormat="1" ht="30" customHeight="1" x14ac:dyDescent="0.2">
      <c r="A141" s="109"/>
      <c r="B141" s="110"/>
      <c r="C141" s="48" t="s">
        <v>250</v>
      </c>
      <c r="D141" s="110"/>
      <c r="E141" s="27">
        <v>367</v>
      </c>
      <c r="F141" s="72">
        <v>524</v>
      </c>
      <c r="G141" s="75">
        <f>'[1]Ejecucion Analisis POA 3T,2022 '!G149</f>
        <v>0</v>
      </c>
      <c r="H141" s="27">
        <f t="shared" si="12"/>
        <v>367</v>
      </c>
      <c r="I141" s="27">
        <v>1</v>
      </c>
      <c r="J141" s="27">
        <v>1</v>
      </c>
      <c r="K141" s="27">
        <f t="shared" si="13"/>
        <v>2</v>
      </c>
      <c r="L141" s="119"/>
      <c r="M141" s="119"/>
      <c r="N141" s="136"/>
    </row>
    <row r="142" spans="1:14" s="30" customFormat="1" ht="30" customHeight="1" x14ac:dyDescent="0.2">
      <c r="A142" s="109"/>
      <c r="B142" s="110" t="s">
        <v>236</v>
      </c>
      <c r="C142" s="48" t="s">
        <v>251</v>
      </c>
      <c r="D142" s="110" t="s">
        <v>242</v>
      </c>
      <c r="E142" s="27">
        <v>0</v>
      </c>
      <c r="F142" s="72">
        <v>0</v>
      </c>
      <c r="G142" s="75">
        <f>'[1]Ejecucion Analisis POA 3T,2022 '!G150</f>
        <v>0</v>
      </c>
      <c r="H142" s="27">
        <f t="shared" si="12"/>
        <v>0</v>
      </c>
      <c r="I142" s="27">
        <v>1</v>
      </c>
      <c r="J142" s="27">
        <v>4</v>
      </c>
      <c r="K142" s="27">
        <f t="shared" si="13"/>
        <v>5</v>
      </c>
      <c r="L142" s="119" t="s">
        <v>265</v>
      </c>
      <c r="M142" s="119"/>
      <c r="N142" s="136"/>
    </row>
    <row r="143" spans="1:14" s="30" customFormat="1" ht="30" customHeight="1" x14ac:dyDescent="0.2">
      <c r="A143" s="109"/>
      <c r="B143" s="110"/>
      <c r="C143" s="48" t="s">
        <v>252</v>
      </c>
      <c r="D143" s="110"/>
      <c r="E143" s="27">
        <v>7</v>
      </c>
      <c r="F143" s="72">
        <v>6</v>
      </c>
      <c r="G143" s="75">
        <f>'[1]Ejecucion Analisis POA 3T,2022 '!G151</f>
        <v>5</v>
      </c>
      <c r="H143" s="71">
        <v>6</v>
      </c>
      <c r="I143" s="27">
        <v>1</v>
      </c>
      <c r="J143" s="27">
        <v>4</v>
      </c>
      <c r="K143" s="27">
        <f>SUM(E143:G143)</f>
        <v>18</v>
      </c>
      <c r="L143" s="119"/>
      <c r="M143" s="119"/>
      <c r="N143" s="136"/>
    </row>
    <row r="144" spans="1:14" s="30" customFormat="1" ht="30" customHeight="1" x14ac:dyDescent="0.2">
      <c r="A144" s="109"/>
      <c r="B144" s="110"/>
      <c r="C144" s="48" t="s">
        <v>253</v>
      </c>
      <c r="D144" s="110"/>
      <c r="E144" s="27">
        <v>3</v>
      </c>
      <c r="F144" s="72">
        <v>3</v>
      </c>
      <c r="G144" s="75">
        <f>'[1]Ejecucion Analisis POA 3T,2022 '!G152</f>
        <v>3</v>
      </c>
      <c r="H144" s="27">
        <f>SUM(E144:G144)</f>
        <v>9</v>
      </c>
      <c r="I144" s="27">
        <v>0</v>
      </c>
      <c r="J144" s="27">
        <v>2</v>
      </c>
      <c r="K144" s="27">
        <f t="shared" si="13"/>
        <v>2</v>
      </c>
      <c r="L144" s="119"/>
      <c r="M144" s="119"/>
      <c r="N144" s="136"/>
    </row>
    <row r="145" spans="1:14" s="49" customFormat="1" ht="30" customHeight="1" x14ac:dyDescent="0.2">
      <c r="A145" s="109"/>
      <c r="B145" s="110"/>
      <c r="C145" s="48" t="s">
        <v>154</v>
      </c>
      <c r="D145" s="110"/>
      <c r="E145" s="27">
        <v>80</v>
      </c>
      <c r="F145" s="72">
        <v>90</v>
      </c>
      <c r="G145" s="75">
        <f>'[1]Ejecucion Analisis POA 3T,2022 '!G153</f>
        <v>80</v>
      </c>
      <c r="H145" s="27">
        <f>SUM(E145:G145)</f>
        <v>250</v>
      </c>
      <c r="I145" s="27">
        <v>0</v>
      </c>
      <c r="J145" s="27">
        <v>2</v>
      </c>
      <c r="K145" s="27">
        <f t="shared" si="13"/>
        <v>2</v>
      </c>
      <c r="L145" s="26" t="s">
        <v>266</v>
      </c>
      <c r="M145" s="119"/>
      <c r="N145" s="136"/>
    </row>
    <row r="146" spans="1:14" s="49" customFormat="1" ht="30" customHeight="1" x14ac:dyDescent="0.2">
      <c r="A146" s="109"/>
      <c r="B146" s="110"/>
      <c r="C146" s="48" t="s">
        <v>253</v>
      </c>
      <c r="D146" s="110"/>
      <c r="E146" s="27">
        <v>3</v>
      </c>
      <c r="F146" s="72">
        <v>3</v>
      </c>
      <c r="G146" s="75">
        <f>'[1]Ejecucion Analisis POA 3T,2022 '!G154</f>
        <v>3</v>
      </c>
      <c r="H146" s="27">
        <f>SUM(E146:G146)</f>
        <v>9</v>
      </c>
      <c r="I146" s="27">
        <v>0</v>
      </c>
      <c r="J146" s="27">
        <v>2</v>
      </c>
      <c r="K146" s="27">
        <f t="shared" si="13"/>
        <v>2</v>
      </c>
      <c r="L146" s="119" t="s">
        <v>265</v>
      </c>
      <c r="M146" s="119"/>
      <c r="N146" s="136"/>
    </row>
    <row r="147" spans="1:14" s="49" customFormat="1" ht="30" customHeight="1" x14ac:dyDescent="0.2">
      <c r="A147" s="109"/>
      <c r="B147" s="110"/>
      <c r="C147" s="48" t="s">
        <v>254</v>
      </c>
      <c r="D147" s="110"/>
      <c r="E147" s="27">
        <v>8</v>
      </c>
      <c r="F147" s="72">
        <v>10</v>
      </c>
      <c r="G147" s="75">
        <f>'[1]Ejecucion Analisis POA 3T,2022 '!G155</f>
        <v>7</v>
      </c>
      <c r="H147" s="27">
        <f>SUM(E147:G147)</f>
        <v>25</v>
      </c>
      <c r="I147" s="27">
        <v>0</v>
      </c>
      <c r="J147" s="27">
        <v>2</v>
      </c>
      <c r="K147" s="27">
        <f t="shared" si="13"/>
        <v>2</v>
      </c>
      <c r="L147" s="119"/>
      <c r="M147" s="119"/>
      <c r="N147" s="136"/>
    </row>
    <row r="148" spans="1:14" s="49" customFormat="1" ht="30" customHeight="1" x14ac:dyDescent="0.2">
      <c r="A148" s="109"/>
      <c r="B148" s="110"/>
      <c r="C148" s="48" t="s">
        <v>253</v>
      </c>
      <c r="D148" s="110"/>
      <c r="E148" s="27">
        <v>1</v>
      </c>
      <c r="F148" s="72">
        <v>1</v>
      </c>
      <c r="G148" s="75">
        <v>0</v>
      </c>
      <c r="H148" s="27">
        <f>SUM(E148:G148)</f>
        <v>2</v>
      </c>
      <c r="I148" s="27">
        <v>1</v>
      </c>
      <c r="J148" s="27">
        <v>2</v>
      </c>
      <c r="K148" s="27">
        <f t="shared" si="13"/>
        <v>3</v>
      </c>
      <c r="L148" s="119"/>
      <c r="M148" s="119"/>
      <c r="N148" s="136"/>
    </row>
    <row r="149" spans="1:14" s="49" customFormat="1" ht="26.25" customHeight="1" x14ac:dyDescent="0.2">
      <c r="A149" s="126"/>
      <c r="B149" s="126"/>
      <c r="C149" s="126"/>
      <c r="D149" s="126"/>
      <c r="E149" s="126"/>
      <c r="F149" s="126"/>
      <c r="G149" s="126"/>
      <c r="H149" s="126"/>
      <c r="I149" s="126"/>
      <c r="J149" s="126"/>
      <c r="K149" s="126"/>
      <c r="L149" s="126"/>
      <c r="M149" s="126"/>
      <c r="N149" s="126"/>
    </row>
    <row r="150" spans="1:14" s="49" customFormat="1" ht="33" customHeight="1" x14ac:dyDescent="0.2">
      <c r="A150" s="121" t="s">
        <v>159</v>
      </c>
      <c r="B150" s="97" t="s">
        <v>160</v>
      </c>
      <c r="C150" s="77" t="s">
        <v>162</v>
      </c>
      <c r="D150" s="97" t="s">
        <v>161</v>
      </c>
      <c r="E150" s="46">
        <v>1</v>
      </c>
      <c r="F150" s="46">
        <v>0</v>
      </c>
      <c r="G150" s="46">
        <v>0</v>
      </c>
      <c r="H150" s="46">
        <f t="shared" ref="H150:H156" si="14">SUM(E150:G150)</f>
        <v>1</v>
      </c>
      <c r="I150" s="46">
        <v>2</v>
      </c>
      <c r="J150" s="46">
        <v>1</v>
      </c>
      <c r="K150" s="46">
        <f t="shared" ref="K150:K180" si="15">SUM(I150:J150)</f>
        <v>3</v>
      </c>
      <c r="L150" s="77" t="s">
        <v>165</v>
      </c>
      <c r="M150" s="97" t="s">
        <v>166</v>
      </c>
      <c r="N150" s="136">
        <v>4271050</v>
      </c>
    </row>
    <row r="151" spans="1:14" s="49" customFormat="1" ht="33" customHeight="1" x14ac:dyDescent="0.2">
      <c r="A151" s="121"/>
      <c r="B151" s="97"/>
      <c r="C151" s="77" t="s">
        <v>163</v>
      </c>
      <c r="D151" s="97"/>
      <c r="E151" s="46">
        <v>3</v>
      </c>
      <c r="F151" s="46">
        <v>150</v>
      </c>
      <c r="G151" s="46">
        <v>20</v>
      </c>
      <c r="H151" s="46">
        <f t="shared" si="14"/>
        <v>173</v>
      </c>
      <c r="I151" s="46">
        <v>50</v>
      </c>
      <c r="J151" s="46">
        <v>150</v>
      </c>
      <c r="K151" s="46">
        <f t="shared" si="15"/>
        <v>200</v>
      </c>
      <c r="L151" s="77" t="s">
        <v>167</v>
      </c>
      <c r="M151" s="97"/>
      <c r="N151" s="136"/>
    </row>
    <row r="152" spans="1:14" s="49" customFormat="1" ht="33" customHeight="1" x14ac:dyDescent="0.2">
      <c r="A152" s="121"/>
      <c r="B152" s="97"/>
      <c r="C152" s="45" t="s">
        <v>164</v>
      </c>
      <c r="D152" s="97"/>
      <c r="E152" s="46">
        <v>250</v>
      </c>
      <c r="F152" s="46">
        <v>401</v>
      </c>
      <c r="G152" s="46">
        <v>0</v>
      </c>
      <c r="H152" s="46">
        <f t="shared" si="14"/>
        <v>651</v>
      </c>
      <c r="I152" s="46">
        <v>200</v>
      </c>
      <c r="J152" s="46">
        <v>300</v>
      </c>
      <c r="K152" s="46">
        <f t="shared" si="15"/>
        <v>500</v>
      </c>
      <c r="L152" s="77" t="s">
        <v>168</v>
      </c>
      <c r="M152" s="97"/>
      <c r="N152" s="136"/>
    </row>
    <row r="153" spans="1:14" s="49" customFormat="1" ht="33" customHeight="1" x14ac:dyDescent="0.2">
      <c r="A153" s="121"/>
      <c r="B153" s="97" t="s">
        <v>169</v>
      </c>
      <c r="C153" s="45" t="s">
        <v>171</v>
      </c>
      <c r="D153" s="97" t="s">
        <v>170</v>
      </c>
      <c r="E153" s="46">
        <v>3</v>
      </c>
      <c r="F153" s="46">
        <v>2</v>
      </c>
      <c r="G153" s="46">
        <v>2</v>
      </c>
      <c r="H153" s="46">
        <f t="shared" si="14"/>
        <v>7</v>
      </c>
      <c r="I153" s="46">
        <v>1</v>
      </c>
      <c r="J153" s="46">
        <v>1</v>
      </c>
      <c r="K153" s="46">
        <f t="shared" si="15"/>
        <v>2</v>
      </c>
      <c r="L153" s="77" t="s">
        <v>174</v>
      </c>
      <c r="M153" s="97" t="s">
        <v>175</v>
      </c>
      <c r="N153" s="136"/>
    </row>
    <row r="154" spans="1:14" s="49" customFormat="1" ht="33" customHeight="1" x14ac:dyDescent="0.2">
      <c r="A154" s="121"/>
      <c r="B154" s="97"/>
      <c r="C154" s="45" t="s">
        <v>172</v>
      </c>
      <c r="D154" s="97"/>
      <c r="E154" s="46">
        <v>1</v>
      </c>
      <c r="F154" s="46">
        <v>0</v>
      </c>
      <c r="G154" s="46">
        <v>0</v>
      </c>
      <c r="H154" s="46">
        <f t="shared" si="14"/>
        <v>1</v>
      </c>
      <c r="I154" s="46">
        <v>2</v>
      </c>
      <c r="J154" s="46">
        <v>4</v>
      </c>
      <c r="K154" s="46">
        <f t="shared" si="15"/>
        <v>6</v>
      </c>
      <c r="L154" s="77" t="s">
        <v>176</v>
      </c>
      <c r="M154" s="97"/>
      <c r="N154" s="136"/>
    </row>
    <row r="155" spans="1:14" s="49" customFormat="1" ht="33" customHeight="1" x14ac:dyDescent="0.2">
      <c r="A155" s="121"/>
      <c r="B155" s="97"/>
      <c r="C155" s="45" t="s">
        <v>173</v>
      </c>
      <c r="D155" s="97"/>
      <c r="E155" s="46">
        <v>1</v>
      </c>
      <c r="F155" s="46">
        <v>0</v>
      </c>
      <c r="G155" s="46">
        <v>0</v>
      </c>
      <c r="H155" s="46">
        <f t="shared" si="14"/>
        <v>1</v>
      </c>
      <c r="I155" s="46">
        <v>2</v>
      </c>
      <c r="J155" s="46">
        <v>4</v>
      </c>
      <c r="K155" s="46">
        <f t="shared" si="15"/>
        <v>6</v>
      </c>
      <c r="L155" s="77" t="s">
        <v>177</v>
      </c>
      <c r="M155" s="97"/>
      <c r="N155" s="136"/>
    </row>
    <row r="156" spans="1:14" s="49" customFormat="1" ht="33" customHeight="1" x14ac:dyDescent="0.2">
      <c r="A156" s="121"/>
      <c r="B156" s="97"/>
      <c r="C156" s="45" t="s">
        <v>171</v>
      </c>
      <c r="D156" s="97"/>
      <c r="E156" s="46">
        <v>2</v>
      </c>
      <c r="F156" s="46">
        <v>0</v>
      </c>
      <c r="G156" s="46">
        <v>0</v>
      </c>
      <c r="H156" s="46">
        <f t="shared" si="14"/>
        <v>2</v>
      </c>
      <c r="I156" s="46">
        <v>3</v>
      </c>
      <c r="J156" s="46">
        <v>4</v>
      </c>
      <c r="K156" s="46">
        <f t="shared" si="15"/>
        <v>7</v>
      </c>
      <c r="L156" s="77" t="s">
        <v>178</v>
      </c>
      <c r="M156" s="97"/>
      <c r="N156" s="136"/>
    </row>
    <row r="157" spans="1:14" s="49" customFormat="1" ht="33" customHeight="1" x14ac:dyDescent="0.2">
      <c r="A157" s="121"/>
      <c r="B157" s="97"/>
      <c r="C157" s="45" t="s">
        <v>44</v>
      </c>
      <c r="D157" s="97"/>
      <c r="E157" s="46">
        <v>2</v>
      </c>
      <c r="F157" s="46">
        <v>0</v>
      </c>
      <c r="G157" s="46">
        <v>0</v>
      </c>
      <c r="H157" s="46">
        <f t="shared" ref="H157:H180" si="16">SUM(E157:E157)</f>
        <v>2</v>
      </c>
      <c r="I157" s="46">
        <v>2</v>
      </c>
      <c r="J157" s="46">
        <v>4</v>
      </c>
      <c r="K157" s="46">
        <f t="shared" si="15"/>
        <v>6</v>
      </c>
      <c r="L157" s="77" t="s">
        <v>179</v>
      </c>
      <c r="M157" s="97"/>
      <c r="N157" s="136"/>
    </row>
    <row r="158" spans="1:14" s="49" customFormat="1" ht="57.75" customHeight="1" x14ac:dyDescent="0.2">
      <c r="A158" s="121"/>
      <c r="B158" s="77" t="s">
        <v>180</v>
      </c>
      <c r="C158" s="45" t="s">
        <v>182</v>
      </c>
      <c r="D158" s="77" t="s">
        <v>181</v>
      </c>
      <c r="E158" s="46">
        <v>200</v>
      </c>
      <c r="F158" s="46">
        <v>300</v>
      </c>
      <c r="G158" s="46">
        <v>0</v>
      </c>
      <c r="H158" s="46">
        <f t="shared" ref="H158:H178" si="17">SUM(E158:G158)</f>
        <v>500</v>
      </c>
      <c r="I158" s="46">
        <v>2</v>
      </c>
      <c r="J158" s="46">
        <v>1</v>
      </c>
      <c r="K158" s="46">
        <f t="shared" si="15"/>
        <v>3</v>
      </c>
      <c r="L158" s="77" t="s">
        <v>185</v>
      </c>
      <c r="M158" s="77" t="s">
        <v>186</v>
      </c>
      <c r="N158" s="136"/>
    </row>
    <row r="159" spans="1:14" s="49" customFormat="1" ht="33" customHeight="1" x14ac:dyDescent="0.2">
      <c r="A159" s="121"/>
      <c r="B159" s="97" t="s">
        <v>187</v>
      </c>
      <c r="C159" s="77" t="s">
        <v>183</v>
      </c>
      <c r="D159" s="97" t="s">
        <v>188</v>
      </c>
      <c r="E159" s="46">
        <v>1</v>
      </c>
      <c r="F159" s="46">
        <v>0</v>
      </c>
      <c r="G159" s="46">
        <v>0</v>
      </c>
      <c r="H159" s="46">
        <f t="shared" si="17"/>
        <v>1</v>
      </c>
      <c r="I159" s="46">
        <v>2</v>
      </c>
      <c r="J159" s="46">
        <v>1</v>
      </c>
      <c r="K159" s="46">
        <f t="shared" si="15"/>
        <v>3</v>
      </c>
      <c r="L159" s="77" t="s">
        <v>191</v>
      </c>
      <c r="M159" s="97" t="s">
        <v>190</v>
      </c>
      <c r="N159" s="136"/>
    </row>
    <row r="160" spans="1:14" s="49" customFormat="1" ht="33" customHeight="1" x14ac:dyDescent="0.2">
      <c r="A160" s="121"/>
      <c r="B160" s="97"/>
      <c r="C160" s="77" t="s">
        <v>184</v>
      </c>
      <c r="D160" s="97"/>
      <c r="E160" s="46">
        <v>2</v>
      </c>
      <c r="F160" s="46">
        <v>138</v>
      </c>
      <c r="G160" s="46">
        <v>0</v>
      </c>
      <c r="H160" s="46">
        <f t="shared" si="17"/>
        <v>140</v>
      </c>
      <c r="I160" s="46">
        <v>50</v>
      </c>
      <c r="J160" s="46">
        <v>70</v>
      </c>
      <c r="K160" s="46">
        <f t="shared" si="15"/>
        <v>120</v>
      </c>
      <c r="L160" s="77" t="s">
        <v>189</v>
      </c>
      <c r="M160" s="97"/>
      <c r="N160" s="136"/>
    </row>
    <row r="161" spans="1:14" s="49" customFormat="1" ht="33" customHeight="1" x14ac:dyDescent="0.2">
      <c r="A161" s="121"/>
      <c r="B161" s="97" t="s">
        <v>192</v>
      </c>
      <c r="C161" s="45" t="s">
        <v>74</v>
      </c>
      <c r="D161" s="97" t="s">
        <v>193</v>
      </c>
      <c r="E161" s="46">
        <v>500</v>
      </c>
      <c r="F161" s="46">
        <v>372</v>
      </c>
      <c r="G161" s="46">
        <v>373</v>
      </c>
      <c r="H161" s="46">
        <f t="shared" si="17"/>
        <v>1245</v>
      </c>
      <c r="I161" s="46">
        <v>5</v>
      </c>
      <c r="J161" s="46">
        <v>15</v>
      </c>
      <c r="K161" s="46">
        <f t="shared" si="15"/>
        <v>20</v>
      </c>
      <c r="L161" s="77" t="s">
        <v>196</v>
      </c>
      <c r="M161" s="97" t="s">
        <v>200</v>
      </c>
      <c r="N161" s="136"/>
    </row>
    <row r="162" spans="1:14" s="49" customFormat="1" ht="33" customHeight="1" x14ac:dyDescent="0.2">
      <c r="A162" s="121"/>
      <c r="B162" s="97"/>
      <c r="C162" s="45" t="s">
        <v>194</v>
      </c>
      <c r="D162" s="97"/>
      <c r="E162" s="46">
        <v>2</v>
      </c>
      <c r="F162" s="46">
        <v>372</v>
      </c>
      <c r="G162" s="46">
        <v>373</v>
      </c>
      <c r="H162" s="46">
        <f t="shared" si="17"/>
        <v>747</v>
      </c>
      <c r="I162" s="46">
        <v>12</v>
      </c>
      <c r="J162" s="46">
        <v>8</v>
      </c>
      <c r="K162" s="46">
        <f t="shared" si="15"/>
        <v>20</v>
      </c>
      <c r="L162" s="77" t="s">
        <v>167</v>
      </c>
      <c r="M162" s="97"/>
      <c r="N162" s="136"/>
    </row>
    <row r="163" spans="1:14" s="49" customFormat="1" ht="33" customHeight="1" x14ac:dyDescent="0.2">
      <c r="A163" s="121"/>
      <c r="B163" s="97"/>
      <c r="C163" s="45" t="s">
        <v>195</v>
      </c>
      <c r="D163" s="97"/>
      <c r="E163" s="46">
        <v>500</v>
      </c>
      <c r="F163" s="46">
        <v>250</v>
      </c>
      <c r="G163" s="46">
        <v>0</v>
      </c>
      <c r="H163" s="46">
        <f t="shared" si="17"/>
        <v>750</v>
      </c>
      <c r="I163" s="46">
        <v>200</v>
      </c>
      <c r="J163" s="46">
        <v>300</v>
      </c>
      <c r="K163" s="46">
        <f t="shared" si="15"/>
        <v>500</v>
      </c>
      <c r="L163" s="77" t="s">
        <v>197</v>
      </c>
      <c r="M163" s="97"/>
      <c r="N163" s="136"/>
    </row>
    <row r="164" spans="1:14" s="49" customFormat="1" ht="33" customHeight="1" x14ac:dyDescent="0.2">
      <c r="A164" s="121"/>
      <c r="B164" s="97"/>
      <c r="C164" s="45" t="s">
        <v>74</v>
      </c>
      <c r="D164" s="97"/>
      <c r="E164" s="46">
        <v>0</v>
      </c>
      <c r="F164" s="46">
        <v>250</v>
      </c>
      <c r="G164" s="46">
        <v>0</v>
      </c>
      <c r="H164" s="46">
        <f t="shared" si="17"/>
        <v>250</v>
      </c>
      <c r="I164" s="46">
        <v>200</v>
      </c>
      <c r="J164" s="46">
        <v>300</v>
      </c>
      <c r="K164" s="46">
        <f t="shared" si="15"/>
        <v>500</v>
      </c>
      <c r="L164" s="77" t="s">
        <v>198</v>
      </c>
      <c r="M164" s="97"/>
      <c r="N164" s="136"/>
    </row>
    <row r="165" spans="1:14" s="49" customFormat="1" ht="33" customHeight="1" x14ac:dyDescent="0.2">
      <c r="A165" s="121"/>
      <c r="B165" s="97"/>
      <c r="C165" s="45" t="s">
        <v>74</v>
      </c>
      <c r="D165" s="97"/>
      <c r="E165" s="46">
        <v>3</v>
      </c>
      <c r="F165" s="46">
        <v>250</v>
      </c>
      <c r="G165" s="46">
        <v>0</v>
      </c>
      <c r="H165" s="46">
        <f t="shared" si="17"/>
        <v>253</v>
      </c>
      <c r="I165" s="46">
        <v>200</v>
      </c>
      <c r="J165" s="46">
        <v>300</v>
      </c>
      <c r="K165" s="46">
        <f t="shared" si="15"/>
        <v>500</v>
      </c>
      <c r="L165" s="77" t="s">
        <v>199</v>
      </c>
      <c r="M165" s="97"/>
      <c r="N165" s="136"/>
    </row>
    <row r="166" spans="1:14" s="49" customFormat="1" ht="37.5" customHeight="1" x14ac:dyDescent="0.2">
      <c r="A166" s="121"/>
      <c r="B166" s="77" t="s">
        <v>201</v>
      </c>
      <c r="C166" s="45" t="s">
        <v>213</v>
      </c>
      <c r="D166" s="77" t="s">
        <v>207</v>
      </c>
      <c r="E166" s="46">
        <v>1</v>
      </c>
      <c r="F166" s="46">
        <v>1</v>
      </c>
      <c r="G166" s="46">
        <v>0</v>
      </c>
      <c r="H166" s="46">
        <f t="shared" si="17"/>
        <v>2</v>
      </c>
      <c r="I166" s="46">
        <v>2</v>
      </c>
      <c r="J166" s="46">
        <v>3</v>
      </c>
      <c r="K166" s="46">
        <f t="shared" si="15"/>
        <v>5</v>
      </c>
      <c r="L166" s="77" t="s">
        <v>222</v>
      </c>
      <c r="M166" s="97" t="s">
        <v>233</v>
      </c>
      <c r="N166" s="136"/>
    </row>
    <row r="167" spans="1:14" s="49" customFormat="1" ht="33" customHeight="1" x14ac:dyDescent="0.2">
      <c r="A167" s="121"/>
      <c r="B167" s="97" t="s">
        <v>202</v>
      </c>
      <c r="C167" s="45" t="s">
        <v>214</v>
      </c>
      <c r="D167" s="97" t="s">
        <v>208</v>
      </c>
      <c r="E167" s="46">
        <v>0</v>
      </c>
      <c r="F167" s="46">
        <v>0</v>
      </c>
      <c r="G167" s="46">
        <v>185</v>
      </c>
      <c r="H167" s="46">
        <f t="shared" si="17"/>
        <v>185</v>
      </c>
      <c r="I167" s="46">
        <v>100</v>
      </c>
      <c r="J167" s="46">
        <v>100</v>
      </c>
      <c r="K167" s="46">
        <f t="shared" si="15"/>
        <v>200</v>
      </c>
      <c r="L167" s="77" t="s">
        <v>223</v>
      </c>
      <c r="M167" s="97"/>
      <c r="N167" s="136"/>
    </row>
    <row r="168" spans="1:14" s="49" customFormat="1" ht="33" customHeight="1" x14ac:dyDescent="0.2">
      <c r="A168" s="121"/>
      <c r="B168" s="97"/>
      <c r="C168" s="45" t="s">
        <v>214</v>
      </c>
      <c r="D168" s="97"/>
      <c r="E168" s="46">
        <v>0</v>
      </c>
      <c r="F168" s="46">
        <v>0</v>
      </c>
      <c r="G168" s="46">
        <v>185</v>
      </c>
      <c r="H168" s="46">
        <f t="shared" si="17"/>
        <v>185</v>
      </c>
      <c r="I168" s="46">
        <v>100</v>
      </c>
      <c r="J168" s="46">
        <v>100</v>
      </c>
      <c r="K168" s="46">
        <f t="shared" si="15"/>
        <v>200</v>
      </c>
      <c r="L168" s="77" t="s">
        <v>224</v>
      </c>
      <c r="M168" s="97"/>
      <c r="N168" s="136"/>
    </row>
    <row r="169" spans="1:14" s="49" customFormat="1" ht="33" customHeight="1" x14ac:dyDescent="0.2">
      <c r="A169" s="121"/>
      <c r="B169" s="97"/>
      <c r="C169" s="45" t="s">
        <v>214</v>
      </c>
      <c r="D169" s="97"/>
      <c r="E169" s="46">
        <v>0</v>
      </c>
      <c r="F169" s="46">
        <v>0</v>
      </c>
      <c r="G169" s="46">
        <v>185</v>
      </c>
      <c r="H169" s="46">
        <f t="shared" si="17"/>
        <v>185</v>
      </c>
      <c r="I169" s="46">
        <v>100</v>
      </c>
      <c r="J169" s="46">
        <v>100</v>
      </c>
      <c r="K169" s="46">
        <f t="shared" si="15"/>
        <v>200</v>
      </c>
      <c r="L169" s="77" t="s">
        <v>224</v>
      </c>
      <c r="M169" s="97"/>
      <c r="N169" s="136"/>
    </row>
    <row r="170" spans="1:14" s="49" customFormat="1" ht="33" customHeight="1" x14ac:dyDescent="0.2">
      <c r="A170" s="121"/>
      <c r="B170" s="97"/>
      <c r="C170" s="45" t="s">
        <v>214</v>
      </c>
      <c r="D170" s="97"/>
      <c r="E170" s="46">
        <v>0</v>
      </c>
      <c r="F170" s="46">
        <v>0</v>
      </c>
      <c r="G170" s="46">
        <v>185</v>
      </c>
      <c r="H170" s="46">
        <f t="shared" si="17"/>
        <v>185</v>
      </c>
      <c r="I170" s="46">
        <v>50</v>
      </c>
      <c r="J170" s="46">
        <v>50</v>
      </c>
      <c r="K170" s="46">
        <f t="shared" si="15"/>
        <v>100</v>
      </c>
      <c r="L170" s="77" t="s">
        <v>223</v>
      </c>
      <c r="M170" s="97"/>
      <c r="N170" s="136"/>
    </row>
    <row r="171" spans="1:14" s="49" customFormat="1" ht="33" customHeight="1" x14ac:dyDescent="0.2">
      <c r="A171" s="121"/>
      <c r="B171" s="97"/>
      <c r="C171" s="45" t="s">
        <v>215</v>
      </c>
      <c r="D171" s="97"/>
      <c r="E171" s="46">
        <v>0</v>
      </c>
      <c r="F171" s="46">
        <v>0</v>
      </c>
      <c r="G171" s="46">
        <v>185</v>
      </c>
      <c r="H171" s="46">
        <f t="shared" si="17"/>
        <v>185</v>
      </c>
      <c r="I171" s="46">
        <v>100</v>
      </c>
      <c r="J171" s="46">
        <v>100</v>
      </c>
      <c r="K171" s="46">
        <f t="shared" si="15"/>
        <v>200</v>
      </c>
      <c r="L171" s="77" t="s">
        <v>224</v>
      </c>
      <c r="M171" s="97"/>
      <c r="N171" s="136"/>
    </row>
    <row r="172" spans="1:14" s="49" customFormat="1" ht="33" customHeight="1" x14ac:dyDescent="0.2">
      <c r="A172" s="121"/>
      <c r="B172" s="77" t="s">
        <v>203</v>
      </c>
      <c r="C172" s="45" t="s">
        <v>216</v>
      </c>
      <c r="D172" s="77" t="s">
        <v>209</v>
      </c>
      <c r="E172" s="46">
        <v>1</v>
      </c>
      <c r="F172" s="46">
        <v>1</v>
      </c>
      <c r="G172" s="46">
        <v>0</v>
      </c>
      <c r="H172" s="46">
        <f t="shared" si="17"/>
        <v>2</v>
      </c>
      <c r="I172" s="46">
        <v>3</v>
      </c>
      <c r="J172" s="46">
        <v>2</v>
      </c>
      <c r="K172" s="46">
        <f t="shared" si="15"/>
        <v>5</v>
      </c>
      <c r="L172" s="77" t="s">
        <v>225</v>
      </c>
      <c r="M172" s="97"/>
      <c r="N172" s="136"/>
    </row>
    <row r="173" spans="1:14" s="49" customFormat="1" ht="33" customHeight="1" x14ac:dyDescent="0.2">
      <c r="A173" s="121"/>
      <c r="B173" s="97" t="s">
        <v>204</v>
      </c>
      <c r="C173" s="77" t="s">
        <v>217</v>
      </c>
      <c r="D173" s="97" t="s">
        <v>210</v>
      </c>
      <c r="E173" s="46">
        <v>3</v>
      </c>
      <c r="F173" s="46">
        <v>3</v>
      </c>
      <c r="G173" s="46">
        <v>0</v>
      </c>
      <c r="H173" s="46">
        <f t="shared" si="17"/>
        <v>6</v>
      </c>
      <c r="I173" s="46">
        <v>11</v>
      </c>
      <c r="J173" s="46">
        <v>12</v>
      </c>
      <c r="K173" s="46">
        <f t="shared" si="15"/>
        <v>23</v>
      </c>
      <c r="L173" s="77" t="s">
        <v>226</v>
      </c>
      <c r="M173" s="97"/>
      <c r="N173" s="136"/>
    </row>
    <row r="174" spans="1:14" s="49" customFormat="1" ht="33" customHeight="1" x14ac:dyDescent="0.2">
      <c r="A174" s="121"/>
      <c r="B174" s="97"/>
      <c r="C174" s="77" t="s">
        <v>214</v>
      </c>
      <c r="D174" s="97"/>
      <c r="E174" s="46">
        <v>0</v>
      </c>
      <c r="F174" s="46">
        <v>1</v>
      </c>
      <c r="G174" s="46">
        <v>0</v>
      </c>
      <c r="H174" s="46">
        <f t="shared" si="17"/>
        <v>1</v>
      </c>
      <c r="I174" s="46">
        <v>2</v>
      </c>
      <c r="J174" s="46">
        <v>53</v>
      </c>
      <c r="K174" s="46">
        <f t="shared" si="15"/>
        <v>55</v>
      </c>
      <c r="L174" s="77" t="s">
        <v>227</v>
      </c>
      <c r="M174" s="97"/>
      <c r="N174" s="136"/>
    </row>
    <row r="175" spans="1:14" s="49" customFormat="1" ht="33" customHeight="1" x14ac:dyDescent="0.2">
      <c r="A175" s="121"/>
      <c r="B175" s="97"/>
      <c r="C175" s="77" t="s">
        <v>214</v>
      </c>
      <c r="D175" s="97"/>
      <c r="E175" s="46">
        <v>0</v>
      </c>
      <c r="F175" s="46">
        <v>1</v>
      </c>
      <c r="G175" s="46">
        <v>0</v>
      </c>
      <c r="H175" s="46">
        <f t="shared" si="17"/>
        <v>1</v>
      </c>
      <c r="I175" s="46">
        <v>0</v>
      </c>
      <c r="J175" s="46">
        <v>150</v>
      </c>
      <c r="K175" s="46">
        <f t="shared" si="15"/>
        <v>150</v>
      </c>
      <c r="L175" s="77" t="s">
        <v>228</v>
      </c>
      <c r="M175" s="97"/>
      <c r="N175" s="136"/>
    </row>
    <row r="176" spans="1:14" s="49" customFormat="1" ht="35.25" customHeight="1" x14ac:dyDescent="0.2">
      <c r="A176" s="121"/>
      <c r="B176" s="97"/>
      <c r="C176" s="77" t="s">
        <v>214</v>
      </c>
      <c r="D176" s="97"/>
      <c r="E176" s="46">
        <v>0</v>
      </c>
      <c r="F176" s="46">
        <v>1</v>
      </c>
      <c r="G176" s="46">
        <v>0</v>
      </c>
      <c r="H176" s="46">
        <f t="shared" si="17"/>
        <v>1</v>
      </c>
      <c r="I176" s="46">
        <v>200</v>
      </c>
      <c r="J176" s="46">
        <v>0</v>
      </c>
      <c r="K176" s="46">
        <f t="shared" si="15"/>
        <v>200</v>
      </c>
      <c r="L176" s="77" t="s">
        <v>227</v>
      </c>
      <c r="M176" s="97"/>
      <c r="N176" s="136"/>
    </row>
    <row r="177" spans="1:14" s="49" customFormat="1" ht="43.5" customHeight="1" x14ac:dyDescent="0.2">
      <c r="A177" s="121"/>
      <c r="B177" s="97"/>
      <c r="C177" s="97" t="s">
        <v>218</v>
      </c>
      <c r="D177" s="97"/>
      <c r="E177" s="46">
        <v>0</v>
      </c>
      <c r="F177" s="46">
        <v>0</v>
      </c>
      <c r="G177" s="46">
        <v>0</v>
      </c>
      <c r="H177" s="46">
        <f t="shared" si="17"/>
        <v>0</v>
      </c>
      <c r="I177" s="46">
        <v>200</v>
      </c>
      <c r="J177" s="46">
        <v>300</v>
      </c>
      <c r="K177" s="46">
        <f t="shared" si="15"/>
        <v>500</v>
      </c>
      <c r="L177" s="77" t="s">
        <v>229</v>
      </c>
      <c r="M177" s="97"/>
      <c r="N177" s="136"/>
    </row>
    <row r="178" spans="1:14" s="49" customFormat="1" ht="33" customHeight="1" x14ac:dyDescent="0.2">
      <c r="A178" s="121"/>
      <c r="B178" s="97"/>
      <c r="C178" s="97" t="s">
        <v>219</v>
      </c>
      <c r="D178" s="97"/>
      <c r="E178" s="46">
        <v>3</v>
      </c>
      <c r="F178" s="46">
        <v>3</v>
      </c>
      <c r="G178" s="46">
        <v>185</v>
      </c>
      <c r="H178" s="46">
        <f t="shared" si="17"/>
        <v>191</v>
      </c>
      <c r="I178" s="46">
        <v>200</v>
      </c>
      <c r="J178" s="46">
        <v>300</v>
      </c>
      <c r="K178" s="46">
        <f t="shared" si="15"/>
        <v>500</v>
      </c>
      <c r="L178" s="77" t="s">
        <v>230</v>
      </c>
      <c r="M178" s="97"/>
      <c r="N178" s="136"/>
    </row>
    <row r="179" spans="1:14" s="49" customFormat="1" ht="33" customHeight="1" x14ac:dyDescent="0.2">
      <c r="A179" s="121"/>
      <c r="B179" s="77" t="s">
        <v>205</v>
      </c>
      <c r="C179" s="97" t="s">
        <v>220</v>
      </c>
      <c r="D179" s="97" t="s">
        <v>211</v>
      </c>
      <c r="E179" s="46">
        <v>0</v>
      </c>
      <c r="F179" s="46">
        <v>0</v>
      </c>
      <c r="G179" s="46">
        <v>0</v>
      </c>
      <c r="H179" s="46">
        <f t="shared" si="16"/>
        <v>0</v>
      </c>
      <c r="I179" s="46">
        <v>2</v>
      </c>
      <c r="J179" s="46">
        <v>3</v>
      </c>
      <c r="K179" s="46">
        <f t="shared" si="15"/>
        <v>5</v>
      </c>
      <c r="L179" s="77" t="s">
        <v>231</v>
      </c>
      <c r="M179" s="97"/>
      <c r="N179" s="136"/>
    </row>
    <row r="180" spans="1:14" s="49" customFormat="1" ht="33" customHeight="1" x14ac:dyDescent="0.2">
      <c r="A180" s="121"/>
      <c r="B180" s="77" t="s">
        <v>206</v>
      </c>
      <c r="C180" s="97" t="s">
        <v>221</v>
      </c>
      <c r="D180" s="97" t="s">
        <v>212</v>
      </c>
      <c r="E180" s="46">
        <v>0</v>
      </c>
      <c r="F180" s="46">
        <v>0</v>
      </c>
      <c r="G180" s="46">
        <v>0</v>
      </c>
      <c r="H180" s="46">
        <f t="shared" si="16"/>
        <v>0</v>
      </c>
      <c r="I180" s="46">
        <v>3</v>
      </c>
      <c r="J180" s="46">
        <v>5</v>
      </c>
      <c r="K180" s="46">
        <f t="shared" si="15"/>
        <v>8</v>
      </c>
      <c r="L180" s="77" t="s">
        <v>232</v>
      </c>
      <c r="M180" s="97"/>
      <c r="N180" s="136"/>
    </row>
    <row r="181" spans="1:14" s="49" customFormat="1" ht="33" customHeight="1" x14ac:dyDescent="0.2">
      <c r="A181" s="121"/>
      <c r="B181" s="77" t="s">
        <v>206</v>
      </c>
      <c r="C181" s="77" t="s">
        <v>221</v>
      </c>
      <c r="D181" s="77" t="s">
        <v>212</v>
      </c>
      <c r="E181" s="46">
        <v>0</v>
      </c>
      <c r="F181" s="46">
        <v>1</v>
      </c>
      <c r="G181" s="46">
        <v>0</v>
      </c>
      <c r="H181" s="46">
        <f>SUM(E181:G181)</f>
        <v>1</v>
      </c>
      <c r="I181" s="46">
        <v>3</v>
      </c>
      <c r="J181" s="46">
        <v>5</v>
      </c>
      <c r="K181" s="46">
        <f>SUM(J181)</f>
        <v>5</v>
      </c>
      <c r="L181" s="77" t="s">
        <v>232</v>
      </c>
      <c r="M181" s="97"/>
      <c r="N181" s="136"/>
    </row>
    <row r="182" spans="1:14" s="49" customFormat="1" ht="23.25" customHeight="1" x14ac:dyDescent="0.2">
      <c r="A182" s="138"/>
      <c r="B182" s="138"/>
      <c r="C182" s="138"/>
      <c r="D182" s="138"/>
      <c r="E182" s="138"/>
      <c r="F182" s="138"/>
      <c r="G182" s="138"/>
      <c r="H182" s="138"/>
      <c r="I182" s="138"/>
      <c r="J182" s="138"/>
      <c r="K182" s="138"/>
      <c r="L182" s="138"/>
      <c r="M182" s="138"/>
      <c r="N182" s="34"/>
    </row>
    <row r="183" spans="1:14" s="49" customFormat="1" ht="37.5" customHeight="1" x14ac:dyDescent="0.2">
      <c r="A183" s="121" t="s">
        <v>13</v>
      </c>
      <c r="B183" s="76" t="s">
        <v>61</v>
      </c>
      <c r="C183" s="80" t="s">
        <v>62</v>
      </c>
      <c r="D183" s="76" t="s">
        <v>63</v>
      </c>
      <c r="E183" s="46">
        <v>1</v>
      </c>
      <c r="F183" s="46">
        <v>0</v>
      </c>
      <c r="G183" s="46">
        <v>2</v>
      </c>
      <c r="H183" s="46">
        <f t="shared" ref="H183:H188" si="18">SUM(E183:G183)</f>
        <v>3</v>
      </c>
      <c r="I183" s="81">
        <v>50</v>
      </c>
      <c r="J183" s="81">
        <v>25</v>
      </c>
      <c r="K183" s="81">
        <f t="shared" ref="K183:K188" si="19">SUM(I183:J183)</f>
        <v>75</v>
      </c>
      <c r="L183" s="77" t="s">
        <v>64</v>
      </c>
      <c r="M183" s="82" t="s">
        <v>70</v>
      </c>
      <c r="N183" s="136">
        <v>1323600</v>
      </c>
    </row>
    <row r="184" spans="1:14" s="49" customFormat="1" ht="43.5" customHeight="1" x14ac:dyDescent="0.2">
      <c r="A184" s="121"/>
      <c r="B184" s="101" t="s">
        <v>67</v>
      </c>
      <c r="C184" s="80" t="s">
        <v>65</v>
      </c>
      <c r="D184" s="76" t="s">
        <v>68</v>
      </c>
      <c r="E184" s="46">
        <v>194</v>
      </c>
      <c r="F184" s="46">
        <v>239</v>
      </c>
      <c r="G184" s="46">
        <v>5</v>
      </c>
      <c r="H184" s="46">
        <f t="shared" si="18"/>
        <v>438</v>
      </c>
      <c r="I184" s="81">
        <v>500</v>
      </c>
      <c r="J184" s="81">
        <v>460</v>
      </c>
      <c r="K184" s="81">
        <f t="shared" si="19"/>
        <v>960</v>
      </c>
      <c r="L184" s="77" t="s">
        <v>66</v>
      </c>
      <c r="M184" s="152" t="s">
        <v>76</v>
      </c>
      <c r="N184" s="136"/>
    </row>
    <row r="185" spans="1:14" s="49" customFormat="1" ht="30" customHeight="1" x14ac:dyDescent="0.2">
      <c r="A185" s="121"/>
      <c r="B185" s="101"/>
      <c r="C185" s="80" t="s">
        <v>71</v>
      </c>
      <c r="D185" s="101" t="s">
        <v>68</v>
      </c>
      <c r="E185" s="46">
        <v>700</v>
      </c>
      <c r="F185" s="46">
        <v>400</v>
      </c>
      <c r="G185" s="46">
        <v>5</v>
      </c>
      <c r="H185" s="46">
        <f t="shared" si="18"/>
        <v>1105</v>
      </c>
      <c r="I185" s="81">
        <v>6</v>
      </c>
      <c r="J185" s="81">
        <v>4</v>
      </c>
      <c r="K185" s="81">
        <f t="shared" si="19"/>
        <v>10</v>
      </c>
      <c r="L185" s="77" t="s">
        <v>69</v>
      </c>
      <c r="M185" s="152"/>
      <c r="N185" s="136"/>
    </row>
    <row r="186" spans="1:14" s="49" customFormat="1" ht="30" customHeight="1" x14ac:dyDescent="0.2">
      <c r="A186" s="121"/>
      <c r="B186" s="101"/>
      <c r="C186" s="80" t="s">
        <v>72</v>
      </c>
      <c r="D186" s="101"/>
      <c r="E186" s="46">
        <v>800</v>
      </c>
      <c r="F186" s="46">
        <v>400</v>
      </c>
      <c r="G186" s="46">
        <v>5</v>
      </c>
      <c r="H186" s="46">
        <f t="shared" si="18"/>
        <v>1205</v>
      </c>
      <c r="I186" s="81">
        <v>6</v>
      </c>
      <c r="J186" s="81">
        <v>4</v>
      </c>
      <c r="K186" s="81">
        <f t="shared" si="19"/>
        <v>10</v>
      </c>
      <c r="L186" s="77" t="s">
        <v>73</v>
      </c>
      <c r="M186" s="152"/>
      <c r="N186" s="136"/>
    </row>
    <row r="187" spans="1:14" s="49" customFormat="1" ht="30" customHeight="1" x14ac:dyDescent="0.2">
      <c r="A187" s="121"/>
      <c r="B187" s="101"/>
      <c r="C187" s="80" t="s">
        <v>74</v>
      </c>
      <c r="D187" s="101"/>
      <c r="E187" s="46">
        <v>1</v>
      </c>
      <c r="F187" s="46">
        <v>3</v>
      </c>
      <c r="G187" s="46">
        <v>2</v>
      </c>
      <c r="H187" s="46">
        <f t="shared" si="18"/>
        <v>6</v>
      </c>
      <c r="I187" s="46">
        <v>6</v>
      </c>
      <c r="J187" s="81">
        <v>4</v>
      </c>
      <c r="K187" s="81">
        <f t="shared" si="19"/>
        <v>10</v>
      </c>
      <c r="L187" s="77" t="s">
        <v>75</v>
      </c>
      <c r="M187" s="152"/>
      <c r="N187" s="136"/>
    </row>
    <row r="188" spans="1:14" s="49" customFormat="1" ht="40.5" customHeight="1" x14ac:dyDescent="0.2">
      <c r="A188" s="121"/>
      <c r="B188" s="101"/>
      <c r="C188" s="80" t="s">
        <v>65</v>
      </c>
      <c r="D188" s="101"/>
      <c r="E188" s="46">
        <v>110</v>
      </c>
      <c r="F188" s="83">
        <v>80</v>
      </c>
      <c r="G188" s="83">
        <v>80</v>
      </c>
      <c r="H188" s="46">
        <f t="shared" si="18"/>
        <v>270</v>
      </c>
      <c r="I188" s="81">
        <v>6</v>
      </c>
      <c r="J188" s="81">
        <v>6</v>
      </c>
      <c r="K188" s="81">
        <f t="shared" si="19"/>
        <v>12</v>
      </c>
      <c r="L188" s="77" t="s">
        <v>77</v>
      </c>
      <c r="M188" s="152"/>
      <c r="N188" s="136"/>
    </row>
    <row r="189" spans="1:14" s="49" customFormat="1" ht="27" customHeight="1" x14ac:dyDescent="0.2">
      <c r="A189" s="139" t="s">
        <v>375</v>
      </c>
      <c r="B189" s="76"/>
      <c r="C189" s="80"/>
      <c r="D189" s="76"/>
      <c r="E189" s="46"/>
      <c r="F189" s="46"/>
      <c r="G189" s="46"/>
      <c r="H189" s="46"/>
      <c r="I189" s="81"/>
      <c r="J189" s="81"/>
      <c r="K189" s="81"/>
      <c r="L189" s="77"/>
      <c r="M189" s="84"/>
      <c r="N189" s="64"/>
    </row>
    <row r="190" spans="1:14" s="23" customFormat="1" ht="25.5" customHeight="1" x14ac:dyDescent="0.2">
      <c r="A190" s="140"/>
      <c r="B190" s="101" t="s">
        <v>376</v>
      </c>
      <c r="C190" s="77" t="s">
        <v>384</v>
      </c>
      <c r="D190" s="99" t="s">
        <v>380</v>
      </c>
      <c r="E190" s="81">
        <v>1</v>
      </c>
      <c r="F190" s="81">
        <v>3</v>
      </c>
      <c r="G190" s="81">
        <v>0</v>
      </c>
      <c r="H190" s="81">
        <f t="shared" ref="H190:H197" si="20">SUM(E190:G190)</f>
        <v>4</v>
      </c>
      <c r="I190" s="81">
        <v>7</v>
      </c>
      <c r="J190" s="81">
        <v>3</v>
      </c>
      <c r="K190" s="81">
        <f t="shared" ref="K190:K197" si="21">SUM(I190:J190)</f>
        <v>10</v>
      </c>
      <c r="L190" s="77" t="s">
        <v>386</v>
      </c>
      <c r="M190" s="149" t="s">
        <v>390</v>
      </c>
      <c r="N190" s="111">
        <v>4269500</v>
      </c>
    </row>
    <row r="191" spans="1:14" s="23" customFormat="1" ht="32.25" customHeight="1" x14ac:dyDescent="0.2">
      <c r="A191" s="140"/>
      <c r="B191" s="101"/>
      <c r="C191" s="77" t="s">
        <v>385</v>
      </c>
      <c r="D191" s="102"/>
      <c r="E191" s="81">
        <v>1</v>
      </c>
      <c r="F191" s="81">
        <v>3</v>
      </c>
      <c r="G191" s="81">
        <v>0</v>
      </c>
      <c r="H191" s="81">
        <f t="shared" si="20"/>
        <v>4</v>
      </c>
      <c r="I191" s="81">
        <v>25</v>
      </c>
      <c r="J191" s="81">
        <v>10</v>
      </c>
      <c r="K191" s="81">
        <f t="shared" si="21"/>
        <v>35</v>
      </c>
      <c r="L191" s="77" t="s">
        <v>387</v>
      </c>
      <c r="M191" s="150"/>
      <c r="N191" s="112"/>
    </row>
    <row r="192" spans="1:14" s="23" customFormat="1" ht="21" customHeight="1" x14ac:dyDescent="0.2">
      <c r="A192" s="140"/>
      <c r="B192" s="99" t="s">
        <v>377</v>
      </c>
      <c r="C192" s="76" t="s">
        <v>44</v>
      </c>
      <c r="D192" s="99" t="s">
        <v>381</v>
      </c>
      <c r="E192" s="46">
        <v>1</v>
      </c>
      <c r="F192" s="46">
        <v>4</v>
      </c>
      <c r="G192" s="46">
        <v>1</v>
      </c>
      <c r="H192" s="46">
        <f t="shared" si="20"/>
        <v>6</v>
      </c>
      <c r="I192" s="81">
        <v>15</v>
      </c>
      <c r="J192" s="81">
        <v>15</v>
      </c>
      <c r="K192" s="81">
        <f t="shared" si="21"/>
        <v>30</v>
      </c>
      <c r="L192" s="77" t="s">
        <v>391</v>
      </c>
      <c r="M192" s="149" t="s">
        <v>394</v>
      </c>
      <c r="N192" s="112"/>
    </row>
    <row r="193" spans="1:14" s="23" customFormat="1" ht="30" customHeight="1" x14ac:dyDescent="0.2">
      <c r="A193" s="140"/>
      <c r="B193" s="100"/>
      <c r="C193" s="77" t="s">
        <v>388</v>
      </c>
      <c r="D193" s="100"/>
      <c r="E193" s="46">
        <v>1</v>
      </c>
      <c r="F193" s="46">
        <v>3</v>
      </c>
      <c r="G193" s="46">
        <v>1</v>
      </c>
      <c r="H193" s="46">
        <f t="shared" si="20"/>
        <v>5</v>
      </c>
      <c r="I193" s="46">
        <v>15</v>
      </c>
      <c r="J193" s="81">
        <v>15</v>
      </c>
      <c r="K193" s="81">
        <f t="shared" si="21"/>
        <v>30</v>
      </c>
      <c r="L193" s="77" t="s">
        <v>392</v>
      </c>
      <c r="M193" s="151"/>
      <c r="N193" s="112"/>
    </row>
    <row r="194" spans="1:14" s="23" customFormat="1" ht="42.75" customHeight="1" x14ac:dyDescent="0.2">
      <c r="A194" s="140"/>
      <c r="B194" s="102"/>
      <c r="C194" s="77" t="s">
        <v>389</v>
      </c>
      <c r="D194" s="102"/>
      <c r="E194" s="46">
        <v>1</v>
      </c>
      <c r="F194" s="46">
        <v>3</v>
      </c>
      <c r="G194" s="46">
        <v>1</v>
      </c>
      <c r="H194" s="46">
        <f t="shared" si="20"/>
        <v>5</v>
      </c>
      <c r="I194" s="81">
        <v>70</v>
      </c>
      <c r="J194" s="81">
        <v>70</v>
      </c>
      <c r="K194" s="81">
        <f t="shared" si="21"/>
        <v>140</v>
      </c>
      <c r="L194" s="77" t="s">
        <v>393</v>
      </c>
      <c r="M194" s="151"/>
      <c r="N194" s="112"/>
    </row>
    <row r="195" spans="1:14" s="23" customFormat="1" ht="24.75" customHeight="1" x14ac:dyDescent="0.2">
      <c r="A195" s="140"/>
      <c r="B195" s="145" t="s">
        <v>378</v>
      </c>
      <c r="C195" s="77" t="s">
        <v>14</v>
      </c>
      <c r="D195" s="99" t="s">
        <v>382</v>
      </c>
      <c r="E195" s="46">
        <v>1</v>
      </c>
      <c r="F195" s="46">
        <v>3</v>
      </c>
      <c r="G195" s="46">
        <v>3</v>
      </c>
      <c r="H195" s="46">
        <f t="shared" si="20"/>
        <v>7</v>
      </c>
      <c r="I195" s="81">
        <v>18</v>
      </c>
      <c r="J195" s="81">
        <v>18</v>
      </c>
      <c r="K195" s="81">
        <f t="shared" si="21"/>
        <v>36</v>
      </c>
      <c r="L195" s="77" t="s">
        <v>395</v>
      </c>
      <c r="M195" s="151"/>
      <c r="N195" s="112"/>
    </row>
    <row r="196" spans="1:14" s="23" customFormat="1" ht="30.75" customHeight="1" x14ac:dyDescent="0.2">
      <c r="A196" s="140"/>
      <c r="B196" s="146"/>
      <c r="C196" s="77" t="s">
        <v>44</v>
      </c>
      <c r="D196" s="102"/>
      <c r="E196" s="46">
        <v>1</v>
      </c>
      <c r="F196" s="46">
        <v>3</v>
      </c>
      <c r="G196" s="46">
        <v>3</v>
      </c>
      <c r="H196" s="46">
        <f t="shared" si="20"/>
        <v>7</v>
      </c>
      <c r="I196" s="81">
        <v>11</v>
      </c>
      <c r="J196" s="81">
        <v>11</v>
      </c>
      <c r="K196" s="81">
        <f t="shared" si="21"/>
        <v>22</v>
      </c>
      <c r="L196" s="77" t="s">
        <v>396</v>
      </c>
      <c r="M196" s="151"/>
      <c r="N196" s="112"/>
    </row>
    <row r="197" spans="1:14" s="23" customFormat="1" ht="57" customHeight="1" x14ac:dyDescent="0.2">
      <c r="A197" s="141"/>
      <c r="B197" s="77" t="s">
        <v>379</v>
      </c>
      <c r="C197" s="77" t="s">
        <v>44</v>
      </c>
      <c r="D197" s="77" t="s">
        <v>383</v>
      </c>
      <c r="E197" s="46">
        <v>3</v>
      </c>
      <c r="F197" s="46">
        <v>3</v>
      </c>
      <c r="G197" s="46">
        <v>4</v>
      </c>
      <c r="H197" s="46">
        <f t="shared" si="20"/>
        <v>10</v>
      </c>
      <c r="I197" s="81">
        <v>18</v>
      </c>
      <c r="J197" s="81">
        <v>18</v>
      </c>
      <c r="K197" s="81">
        <f t="shared" si="21"/>
        <v>36</v>
      </c>
      <c r="L197" s="77" t="s">
        <v>397</v>
      </c>
      <c r="M197" s="150"/>
      <c r="N197" s="113"/>
    </row>
    <row r="198" spans="1:14" s="23" customFormat="1" ht="21" customHeight="1" x14ac:dyDescent="0.2">
      <c r="A198" s="65"/>
      <c r="B198" s="66"/>
      <c r="C198" s="67"/>
      <c r="D198" s="66"/>
      <c r="E198" s="66"/>
      <c r="F198" s="66"/>
      <c r="G198" s="66"/>
      <c r="H198" s="66"/>
      <c r="I198" s="66"/>
      <c r="J198" s="66"/>
      <c r="K198" s="66"/>
      <c r="L198" s="66"/>
      <c r="M198" s="66"/>
      <c r="N198" s="147">
        <f>SUM(N16:N197)</f>
        <v>273816800</v>
      </c>
    </row>
    <row r="199" spans="1:14" s="23" customFormat="1" x14ac:dyDescent="0.2">
      <c r="A199" s="68"/>
      <c r="B199" s="69"/>
      <c r="C199" s="70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148"/>
    </row>
    <row r="200" spans="1:14" s="23" customFormat="1" ht="30" customHeight="1" x14ac:dyDescent="0.2">
      <c r="N200" s="60"/>
    </row>
    <row r="201" spans="1:14" s="23" customFormat="1" x14ac:dyDescent="0.2">
      <c r="N201" s="60"/>
    </row>
    <row r="202" spans="1:14" s="23" customFormat="1" x14ac:dyDescent="0.2">
      <c r="N202" s="60"/>
    </row>
    <row r="203" spans="1:14" s="23" customFormat="1" x14ac:dyDescent="0.2">
      <c r="N203" s="60"/>
    </row>
    <row r="204" spans="1:14" s="23" customFormat="1" x14ac:dyDescent="0.2">
      <c r="N204" s="60"/>
    </row>
    <row r="205" spans="1:14" s="23" customFormat="1" x14ac:dyDescent="0.2">
      <c r="N205" s="60"/>
    </row>
    <row r="206" spans="1:14" s="23" customFormat="1" x14ac:dyDescent="0.2">
      <c r="N206" s="60"/>
    </row>
    <row r="207" spans="1:14" s="23" customFormat="1" x14ac:dyDescent="0.2">
      <c r="N207" s="60"/>
    </row>
    <row r="208" spans="1:14" s="23" customFormat="1" x14ac:dyDescent="0.2">
      <c r="N208" s="60"/>
    </row>
    <row r="209" spans="14:14" s="23" customFormat="1" x14ac:dyDescent="0.2">
      <c r="N209" s="60"/>
    </row>
    <row r="210" spans="14:14" s="23" customFormat="1" x14ac:dyDescent="0.2">
      <c r="N210" s="60"/>
    </row>
    <row r="211" spans="14:14" s="23" customFormat="1" x14ac:dyDescent="0.2"/>
    <row r="212" spans="14:14" s="23" customFormat="1" x14ac:dyDescent="0.2"/>
    <row r="213" spans="14:14" s="23" customFormat="1" x14ac:dyDescent="0.2"/>
    <row r="214" spans="14:14" s="23" customFormat="1" x14ac:dyDescent="0.2"/>
    <row r="215" spans="14:14" s="23" customFormat="1" x14ac:dyDescent="0.2"/>
    <row r="216" spans="14:14" s="23" customFormat="1" x14ac:dyDescent="0.2"/>
  </sheetData>
  <mergeCells count="166">
    <mergeCell ref="B190:B191"/>
    <mergeCell ref="B192:B194"/>
    <mergeCell ref="B195:B196"/>
    <mergeCell ref="D179:D180"/>
    <mergeCell ref="D161:D165"/>
    <mergeCell ref="N190:N197"/>
    <mergeCell ref="A189:A197"/>
    <mergeCell ref="N198:N199"/>
    <mergeCell ref="D190:D191"/>
    <mergeCell ref="M190:M191"/>
    <mergeCell ref="D195:D196"/>
    <mergeCell ref="D192:D194"/>
    <mergeCell ref="M192:M197"/>
    <mergeCell ref="A183:A188"/>
    <mergeCell ref="B184:B188"/>
    <mergeCell ref="M184:M188"/>
    <mergeCell ref="D185:D188"/>
    <mergeCell ref="A182:M182"/>
    <mergeCell ref="M161:M165"/>
    <mergeCell ref="D173:D178"/>
    <mergeCell ref="C177:C178"/>
    <mergeCell ref="C179:C180"/>
    <mergeCell ref="M166:M181"/>
    <mergeCell ref="B167:B171"/>
    <mergeCell ref="A68:A81"/>
    <mergeCell ref="A97:A102"/>
    <mergeCell ref="M93:M95"/>
    <mergeCell ref="D71:D73"/>
    <mergeCell ref="B74:B75"/>
    <mergeCell ref="A83:A95"/>
    <mergeCell ref="B83:B85"/>
    <mergeCell ref="D83:D85"/>
    <mergeCell ref="M83:M85"/>
    <mergeCell ref="B86:B89"/>
    <mergeCell ref="A96:N96"/>
    <mergeCell ref="B98:B100"/>
    <mergeCell ref="D74:D75"/>
    <mergeCell ref="N183:N188"/>
    <mergeCell ref="N97:N102"/>
    <mergeCell ref="A103:N103"/>
    <mergeCell ref="N104:N128"/>
    <mergeCell ref="A129:N129"/>
    <mergeCell ref="N130:N148"/>
    <mergeCell ref="N150:N181"/>
    <mergeCell ref="A149:N149"/>
    <mergeCell ref="N83:N95"/>
    <mergeCell ref="A104:A128"/>
    <mergeCell ref="B115:B117"/>
    <mergeCell ref="D130:D131"/>
    <mergeCell ref="D86:D89"/>
    <mergeCell ref="M86:M89"/>
    <mergeCell ref="M130:M136"/>
    <mergeCell ref="B135:B136"/>
    <mergeCell ref="M97:M102"/>
    <mergeCell ref="D115:D117"/>
    <mergeCell ref="M115:M117"/>
    <mergeCell ref="D98:D100"/>
    <mergeCell ref="B118:B128"/>
    <mergeCell ref="D118:D128"/>
    <mergeCell ref="M118:M128"/>
    <mergeCell ref="D93:D95"/>
    <mergeCell ref="N14:N15"/>
    <mergeCell ref="A14:A15"/>
    <mergeCell ref="A11:M11"/>
    <mergeCell ref="A12:M12"/>
    <mergeCell ref="B14:B15"/>
    <mergeCell ref="C14:C15"/>
    <mergeCell ref="D14:D15"/>
    <mergeCell ref="B161:B165"/>
    <mergeCell ref="D150:D152"/>
    <mergeCell ref="B150:B152"/>
    <mergeCell ref="N16:N26"/>
    <mergeCell ref="A150:A181"/>
    <mergeCell ref="A67:N67"/>
    <mergeCell ref="B93:B95"/>
    <mergeCell ref="A53:A57"/>
    <mergeCell ref="M54:M55"/>
    <mergeCell ref="D21:D26"/>
    <mergeCell ref="A58:N58"/>
    <mergeCell ref="N59:N66"/>
    <mergeCell ref="D90:D92"/>
    <mergeCell ref="B90:B92"/>
    <mergeCell ref="B54:B55"/>
    <mergeCell ref="D54:D55"/>
    <mergeCell ref="M90:M92"/>
    <mergeCell ref="E14:H14"/>
    <mergeCell ref="I14:K14"/>
    <mergeCell ref="D49:D51"/>
    <mergeCell ref="L14:L15"/>
    <mergeCell ref="B21:B26"/>
    <mergeCell ref="A27:M27"/>
    <mergeCell ref="L21:L24"/>
    <mergeCell ref="B38:B45"/>
    <mergeCell ref="D38:D45"/>
    <mergeCell ref="M38:M45"/>
    <mergeCell ref="M14:M15"/>
    <mergeCell ref="B46:B48"/>
    <mergeCell ref="D46:D48"/>
    <mergeCell ref="M46:M48"/>
    <mergeCell ref="B49:B51"/>
    <mergeCell ref="A16:A26"/>
    <mergeCell ref="B16:B20"/>
    <mergeCell ref="D16:D20"/>
    <mergeCell ref="M16:M20"/>
    <mergeCell ref="M21:M26"/>
    <mergeCell ref="A28:A51"/>
    <mergeCell ref="M28:M29"/>
    <mergeCell ref="B31:B37"/>
    <mergeCell ref="D31:D37"/>
    <mergeCell ref="M31:M37"/>
    <mergeCell ref="A59:A66"/>
    <mergeCell ref="D59:D61"/>
    <mergeCell ref="M59:M61"/>
    <mergeCell ref="M62:M64"/>
    <mergeCell ref="M65:M66"/>
    <mergeCell ref="B62:B64"/>
    <mergeCell ref="D62:D64"/>
    <mergeCell ref="M49:M51"/>
    <mergeCell ref="B28:B29"/>
    <mergeCell ref="D28:D29"/>
    <mergeCell ref="M56:M57"/>
    <mergeCell ref="A52:M52"/>
    <mergeCell ref="B159:B160"/>
    <mergeCell ref="D159:D160"/>
    <mergeCell ref="M159:M160"/>
    <mergeCell ref="B137:B141"/>
    <mergeCell ref="D137:D141"/>
    <mergeCell ref="L137:L141"/>
    <mergeCell ref="M137:M148"/>
    <mergeCell ref="L142:L144"/>
    <mergeCell ref="M150:M152"/>
    <mergeCell ref="B153:B157"/>
    <mergeCell ref="D153:D157"/>
    <mergeCell ref="M153:M157"/>
    <mergeCell ref="M68:M70"/>
    <mergeCell ref="M71:M73"/>
    <mergeCell ref="M74:M75"/>
    <mergeCell ref="L146:L148"/>
    <mergeCell ref="B110:B114"/>
    <mergeCell ref="D110:D111"/>
    <mergeCell ref="M110:M114"/>
    <mergeCell ref="D112:D114"/>
    <mergeCell ref="D167:D171"/>
    <mergeCell ref="B173:B178"/>
    <mergeCell ref="B6:N6"/>
    <mergeCell ref="B76:B78"/>
    <mergeCell ref="D76:D78"/>
    <mergeCell ref="B79:B81"/>
    <mergeCell ref="D79:D81"/>
    <mergeCell ref="A82:N82"/>
    <mergeCell ref="N68:N81"/>
    <mergeCell ref="A130:A148"/>
    <mergeCell ref="B130:B134"/>
    <mergeCell ref="N28:N51"/>
    <mergeCell ref="B68:B70"/>
    <mergeCell ref="D68:D70"/>
    <mergeCell ref="B71:B73"/>
    <mergeCell ref="M79:M81"/>
    <mergeCell ref="B104:B109"/>
    <mergeCell ref="D104:D109"/>
    <mergeCell ref="M104:M109"/>
    <mergeCell ref="B142:B148"/>
    <mergeCell ref="D142:D148"/>
    <mergeCell ref="M76:M78"/>
    <mergeCell ref="N53:N57"/>
    <mergeCell ref="B59:B61"/>
  </mergeCells>
  <pageMargins left="0.7" right="0.37" top="0.62" bottom="0.22" header="0.23" footer="0.16"/>
  <pageSetup paperSize="5" scale="55" orientation="landscape" r:id="rId1"/>
  <rowBreaks count="1" manualBreakCount="1">
    <brk id="103" max="14" man="1"/>
  </rowBreaks>
  <drawing r:id="rId2"/>
  <mc:AlternateContent xmlns:mc="http://schemas.openxmlformats.org/markup-compatibility/2006">
    <mc:Choice Requires="v">
      <legacyDrawing r:id="rId3"/>
    </mc:Choice>
  </mc:AlternateContent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D2:S34"/>
  <sheetViews>
    <sheetView topLeftCell="E16" workbookViewId="0">
      <selection activeCell="L31" sqref="L31"/>
    </sheetView>
  </sheetViews>
  <sheetFormatPr baseColWidth="10" defaultRowHeight="15" x14ac:dyDescent="0.25"/>
  <sheetData>
    <row r="2" spans="4:19" ht="15.75" thickBot="1" x14ac:dyDescent="0.3"/>
    <row r="3" spans="4:19" x14ac:dyDescent="0.25">
      <c r="D3" s="50" t="s">
        <v>355</v>
      </c>
      <c r="E3" s="51" t="s">
        <v>356</v>
      </c>
      <c r="F3" s="52" t="s">
        <v>357</v>
      </c>
      <c r="G3" s="56"/>
      <c r="H3" s="50" t="s">
        <v>358</v>
      </c>
      <c r="I3" s="51" t="s">
        <v>359</v>
      </c>
      <c r="J3" s="52" t="s">
        <v>360</v>
      </c>
      <c r="K3" s="58"/>
      <c r="L3" s="53" t="s">
        <v>361</v>
      </c>
      <c r="M3" s="54" t="s">
        <v>362</v>
      </c>
      <c r="N3" s="55" t="s">
        <v>363</v>
      </c>
      <c r="O3" s="59"/>
      <c r="P3" s="53" t="s">
        <v>364</v>
      </c>
      <c r="Q3" s="54" t="s">
        <v>365</v>
      </c>
      <c r="R3" s="55" t="s">
        <v>366</v>
      </c>
    </row>
    <row r="4" spans="4:19" x14ac:dyDescent="0.25">
      <c r="D4" s="3"/>
      <c r="E4" s="1">
        <v>100</v>
      </c>
      <c r="F4" s="4"/>
      <c r="G4" s="57">
        <f>+D4+E4+F4</f>
        <v>100</v>
      </c>
      <c r="H4" s="5"/>
      <c r="I4" s="1"/>
      <c r="J4" s="4">
        <v>150</v>
      </c>
      <c r="K4" s="57">
        <f>+H4+I4+J4</f>
        <v>150</v>
      </c>
      <c r="L4" s="5"/>
      <c r="M4" s="1"/>
      <c r="N4" s="4">
        <v>150</v>
      </c>
      <c r="O4" s="57">
        <f>+L4+M4+N4</f>
        <v>150</v>
      </c>
      <c r="P4" s="5">
        <v>100</v>
      </c>
      <c r="Q4" s="1"/>
      <c r="R4" s="6"/>
      <c r="S4">
        <f>+P4+Q4+R4</f>
        <v>100</v>
      </c>
    </row>
    <row r="5" spans="4:19" x14ac:dyDescent="0.25">
      <c r="D5" s="5"/>
      <c r="E5" s="1">
        <v>50</v>
      </c>
      <c r="F5" s="4">
        <v>50</v>
      </c>
      <c r="G5" s="57">
        <f t="shared" ref="G5:G17" si="0">+D5+E5+F5</f>
        <v>100</v>
      </c>
      <c r="H5" s="5">
        <v>50</v>
      </c>
      <c r="I5" s="1">
        <v>50</v>
      </c>
      <c r="J5" s="4">
        <v>50</v>
      </c>
      <c r="K5" s="57">
        <f t="shared" ref="K5:K17" si="1">+H5+I5+J5</f>
        <v>150</v>
      </c>
      <c r="L5" s="5">
        <v>50</v>
      </c>
      <c r="M5" s="1">
        <v>50</v>
      </c>
      <c r="N5" s="4">
        <v>50</v>
      </c>
      <c r="O5" s="57">
        <f t="shared" ref="O5:O17" si="2">+L5+M5+N5</f>
        <v>150</v>
      </c>
      <c r="P5" s="5">
        <v>50</v>
      </c>
      <c r="Q5" s="1">
        <v>50</v>
      </c>
      <c r="R5" s="4"/>
      <c r="S5">
        <f t="shared" ref="S5:S17" si="3">+P5+Q5+R5</f>
        <v>100</v>
      </c>
    </row>
    <row r="6" spans="4:19" x14ac:dyDescent="0.25">
      <c r="D6" s="5">
        <v>50</v>
      </c>
      <c r="E6" s="1">
        <v>50</v>
      </c>
      <c r="F6" s="4">
        <v>100</v>
      </c>
      <c r="G6" s="57">
        <f t="shared" si="0"/>
        <v>200</v>
      </c>
      <c r="H6" s="5">
        <v>100</v>
      </c>
      <c r="I6" s="1">
        <v>100</v>
      </c>
      <c r="J6" s="4">
        <v>100</v>
      </c>
      <c r="K6" s="57">
        <f t="shared" si="1"/>
        <v>300</v>
      </c>
      <c r="L6" s="5">
        <v>100</v>
      </c>
      <c r="M6" s="1">
        <v>100</v>
      </c>
      <c r="N6" s="4">
        <v>100</v>
      </c>
      <c r="O6" s="57">
        <f t="shared" si="2"/>
        <v>300</v>
      </c>
      <c r="P6" s="5">
        <v>100</v>
      </c>
      <c r="Q6" s="1">
        <v>50</v>
      </c>
      <c r="R6" s="4">
        <v>50</v>
      </c>
      <c r="S6">
        <f t="shared" si="3"/>
        <v>200</v>
      </c>
    </row>
    <row r="7" spans="4:19" x14ac:dyDescent="0.25">
      <c r="D7" s="5"/>
      <c r="E7" s="1"/>
      <c r="F7" s="4">
        <v>3</v>
      </c>
      <c r="G7" s="57">
        <f t="shared" si="0"/>
        <v>3</v>
      </c>
      <c r="H7" s="5"/>
      <c r="I7" s="1"/>
      <c r="J7" s="4">
        <v>3</v>
      </c>
      <c r="K7" s="57">
        <f t="shared" si="1"/>
        <v>3</v>
      </c>
      <c r="L7" s="5"/>
      <c r="M7" s="1"/>
      <c r="N7" s="4">
        <v>3</v>
      </c>
      <c r="O7" s="57">
        <f t="shared" si="2"/>
        <v>3</v>
      </c>
      <c r="P7" s="5"/>
      <c r="Q7" s="1"/>
      <c r="R7" s="4">
        <v>3</v>
      </c>
      <c r="S7">
        <f t="shared" si="3"/>
        <v>3</v>
      </c>
    </row>
    <row r="8" spans="4:19" x14ac:dyDescent="0.25">
      <c r="D8" s="5"/>
      <c r="E8" s="1"/>
      <c r="F8" s="4">
        <v>70</v>
      </c>
      <c r="G8" s="57">
        <f t="shared" si="0"/>
        <v>70</v>
      </c>
      <c r="H8" s="5"/>
      <c r="I8" s="1"/>
      <c r="J8" s="4">
        <v>250</v>
      </c>
      <c r="K8" s="57">
        <f t="shared" si="1"/>
        <v>250</v>
      </c>
      <c r="L8" s="5"/>
      <c r="M8" s="1"/>
      <c r="N8" s="4">
        <v>250</v>
      </c>
      <c r="O8" s="57">
        <f t="shared" si="2"/>
        <v>250</v>
      </c>
      <c r="P8" s="5"/>
      <c r="Q8" s="1"/>
      <c r="R8" s="4">
        <v>130</v>
      </c>
      <c r="S8">
        <f t="shared" si="3"/>
        <v>130</v>
      </c>
    </row>
    <row r="9" spans="4:19" x14ac:dyDescent="0.25">
      <c r="D9" s="5"/>
      <c r="E9" s="1"/>
      <c r="F9" s="4">
        <v>70</v>
      </c>
      <c r="G9" s="57">
        <f t="shared" si="0"/>
        <v>70</v>
      </c>
      <c r="H9" s="5"/>
      <c r="I9" s="1"/>
      <c r="J9" s="4">
        <v>250</v>
      </c>
      <c r="K9" s="57">
        <f t="shared" si="1"/>
        <v>250</v>
      </c>
      <c r="L9" s="5"/>
      <c r="M9" s="1"/>
      <c r="N9" s="4">
        <v>250</v>
      </c>
      <c r="O9" s="57">
        <f t="shared" si="2"/>
        <v>250</v>
      </c>
      <c r="P9" s="5"/>
      <c r="Q9" s="1"/>
      <c r="R9" s="4">
        <v>130</v>
      </c>
      <c r="S9">
        <f t="shared" si="3"/>
        <v>130</v>
      </c>
    </row>
    <row r="10" spans="4:19" x14ac:dyDescent="0.25">
      <c r="D10" s="5"/>
      <c r="E10" s="1"/>
      <c r="F10" s="4">
        <v>3</v>
      </c>
      <c r="G10" s="57">
        <f t="shared" si="0"/>
        <v>3</v>
      </c>
      <c r="H10" s="5"/>
      <c r="I10" s="1"/>
      <c r="J10" s="4">
        <v>3</v>
      </c>
      <c r="K10" s="57">
        <f t="shared" si="1"/>
        <v>3</v>
      </c>
      <c r="L10" s="5"/>
      <c r="M10" s="1"/>
      <c r="N10" s="4">
        <v>3</v>
      </c>
      <c r="O10" s="57">
        <f t="shared" si="2"/>
        <v>3</v>
      </c>
      <c r="P10" s="5"/>
      <c r="Q10" s="1"/>
      <c r="R10" s="4">
        <v>3</v>
      </c>
      <c r="S10">
        <f t="shared" si="3"/>
        <v>3</v>
      </c>
    </row>
    <row r="11" spans="4:19" x14ac:dyDescent="0.25">
      <c r="D11" s="5"/>
      <c r="E11" s="1"/>
      <c r="F11" s="4">
        <v>70</v>
      </c>
      <c r="G11" s="57">
        <f t="shared" si="0"/>
        <v>70</v>
      </c>
      <c r="H11" s="5"/>
      <c r="I11" s="1"/>
      <c r="J11" s="4">
        <v>250</v>
      </c>
      <c r="K11" s="57">
        <f t="shared" si="1"/>
        <v>250</v>
      </c>
      <c r="L11" s="5"/>
      <c r="M11" s="1"/>
      <c r="N11" s="4">
        <v>250</v>
      </c>
      <c r="O11" s="57">
        <f t="shared" si="2"/>
        <v>250</v>
      </c>
      <c r="P11" s="5"/>
      <c r="Q11" s="1"/>
      <c r="R11" s="4">
        <v>130</v>
      </c>
      <c r="S11">
        <f t="shared" si="3"/>
        <v>130</v>
      </c>
    </row>
    <row r="12" spans="4:19" x14ac:dyDescent="0.25">
      <c r="D12" s="7"/>
      <c r="E12" s="2"/>
      <c r="F12" s="4">
        <v>10</v>
      </c>
      <c r="G12" s="57">
        <f t="shared" si="0"/>
        <v>10</v>
      </c>
      <c r="H12" s="5"/>
      <c r="I12" s="1"/>
      <c r="J12" s="4">
        <v>15</v>
      </c>
      <c r="K12" s="57">
        <f t="shared" si="1"/>
        <v>15</v>
      </c>
      <c r="L12" s="8"/>
      <c r="M12" s="1"/>
      <c r="N12" s="4">
        <v>10</v>
      </c>
      <c r="O12" s="57">
        <f t="shared" si="2"/>
        <v>10</v>
      </c>
      <c r="P12" s="5"/>
      <c r="Q12" s="1"/>
      <c r="R12" s="4">
        <v>5</v>
      </c>
      <c r="S12">
        <f t="shared" si="3"/>
        <v>5</v>
      </c>
    </row>
    <row r="13" spans="4:19" x14ac:dyDescent="0.25">
      <c r="D13" s="7">
        <v>5</v>
      </c>
      <c r="E13" s="2">
        <v>10</v>
      </c>
      <c r="F13" s="9">
        <v>10</v>
      </c>
      <c r="G13" s="57">
        <f t="shared" si="0"/>
        <v>25</v>
      </c>
      <c r="H13" s="7">
        <v>5</v>
      </c>
      <c r="I13" s="2">
        <v>10</v>
      </c>
      <c r="J13" s="9">
        <v>10</v>
      </c>
      <c r="K13" s="57">
        <f t="shared" si="1"/>
        <v>25</v>
      </c>
      <c r="L13" s="7">
        <v>5</v>
      </c>
      <c r="M13" s="2">
        <v>10</v>
      </c>
      <c r="N13" s="9">
        <v>10</v>
      </c>
      <c r="O13" s="57">
        <f t="shared" si="2"/>
        <v>25</v>
      </c>
      <c r="P13" s="7">
        <v>5</v>
      </c>
      <c r="Q13" s="2">
        <v>10</v>
      </c>
      <c r="R13" s="9">
        <v>10</v>
      </c>
      <c r="S13">
        <f t="shared" si="3"/>
        <v>25</v>
      </c>
    </row>
    <row r="14" spans="4:19" x14ac:dyDescent="0.25">
      <c r="D14" s="7">
        <v>5</v>
      </c>
      <c r="E14" s="2">
        <v>10</v>
      </c>
      <c r="F14" s="9">
        <v>10</v>
      </c>
      <c r="G14" s="57">
        <f t="shared" si="0"/>
        <v>25</v>
      </c>
      <c r="H14" s="7">
        <v>5</v>
      </c>
      <c r="I14" s="2">
        <v>10</v>
      </c>
      <c r="J14" s="9">
        <v>10</v>
      </c>
      <c r="K14" s="57">
        <f t="shared" si="1"/>
        <v>25</v>
      </c>
      <c r="L14" s="7">
        <v>5</v>
      </c>
      <c r="M14" s="2">
        <v>10</v>
      </c>
      <c r="N14" s="9">
        <v>10</v>
      </c>
      <c r="O14" s="57">
        <f t="shared" si="2"/>
        <v>25</v>
      </c>
      <c r="P14" s="7">
        <v>5</v>
      </c>
      <c r="Q14" s="2">
        <v>10</v>
      </c>
      <c r="R14" s="9">
        <v>10</v>
      </c>
      <c r="S14">
        <f t="shared" si="3"/>
        <v>25</v>
      </c>
    </row>
    <row r="15" spans="4:19" x14ac:dyDescent="0.25">
      <c r="D15" s="7"/>
      <c r="E15" s="2"/>
      <c r="F15" s="4">
        <v>4</v>
      </c>
      <c r="G15" s="57">
        <f t="shared" si="0"/>
        <v>4</v>
      </c>
      <c r="H15" s="5"/>
      <c r="I15" s="1"/>
      <c r="J15" s="4">
        <v>4</v>
      </c>
      <c r="K15" s="57">
        <f t="shared" si="1"/>
        <v>4</v>
      </c>
      <c r="L15" s="5"/>
      <c r="M15" s="1"/>
      <c r="N15" s="4">
        <v>4</v>
      </c>
      <c r="O15" s="57">
        <f t="shared" si="2"/>
        <v>4</v>
      </c>
      <c r="P15" s="5"/>
      <c r="Q15" s="1"/>
      <c r="R15" s="4">
        <v>4</v>
      </c>
      <c r="S15">
        <f t="shared" si="3"/>
        <v>4</v>
      </c>
    </row>
    <row r="16" spans="4:19" x14ac:dyDescent="0.25">
      <c r="D16" s="7">
        <v>1</v>
      </c>
      <c r="E16" s="2"/>
      <c r="F16" s="4"/>
      <c r="G16" s="57">
        <f t="shared" si="0"/>
        <v>1</v>
      </c>
      <c r="H16" s="5">
        <v>1</v>
      </c>
      <c r="I16" s="1"/>
      <c r="J16" s="4"/>
      <c r="K16" s="57">
        <f t="shared" si="1"/>
        <v>1</v>
      </c>
      <c r="L16" s="5">
        <v>1</v>
      </c>
      <c r="M16" s="1"/>
      <c r="N16" s="4"/>
      <c r="O16" s="57">
        <f t="shared" si="2"/>
        <v>1</v>
      </c>
      <c r="P16" s="5">
        <v>1</v>
      </c>
      <c r="Q16" s="1"/>
      <c r="R16" s="10"/>
      <c r="S16">
        <f t="shared" si="3"/>
        <v>1</v>
      </c>
    </row>
    <row r="17" spans="4:19" ht="15.75" thickBot="1" x14ac:dyDescent="0.3">
      <c r="D17" s="11"/>
      <c r="E17" s="12"/>
      <c r="F17" s="13">
        <v>2</v>
      </c>
      <c r="G17" s="57">
        <f t="shared" si="0"/>
        <v>2</v>
      </c>
      <c r="H17" s="14"/>
      <c r="I17" s="15"/>
      <c r="J17" s="16">
        <v>4</v>
      </c>
      <c r="K17" s="57">
        <f t="shared" si="1"/>
        <v>4</v>
      </c>
      <c r="L17" s="17"/>
      <c r="M17" s="15"/>
      <c r="N17" s="13">
        <v>4</v>
      </c>
      <c r="O17" s="57">
        <f t="shared" si="2"/>
        <v>4</v>
      </c>
      <c r="P17" s="14"/>
      <c r="Q17" s="15"/>
      <c r="R17" s="13">
        <v>2</v>
      </c>
      <c r="S17">
        <f t="shared" si="3"/>
        <v>2</v>
      </c>
    </row>
    <row r="21" spans="4:19" x14ac:dyDescent="0.25">
      <c r="F21" s="57">
        <v>100</v>
      </c>
      <c r="G21" s="57">
        <v>150</v>
      </c>
      <c r="H21" s="57">
        <v>150</v>
      </c>
      <c r="I21">
        <v>100</v>
      </c>
    </row>
    <row r="22" spans="4:19" x14ac:dyDescent="0.25">
      <c r="F22" s="57">
        <v>100</v>
      </c>
      <c r="G22" s="57">
        <v>150</v>
      </c>
      <c r="H22" s="57">
        <v>150</v>
      </c>
      <c r="I22">
        <v>100</v>
      </c>
    </row>
    <row r="23" spans="4:19" x14ac:dyDescent="0.25">
      <c r="F23" s="57">
        <v>200</v>
      </c>
      <c r="G23" s="57">
        <v>300</v>
      </c>
      <c r="H23" s="57">
        <v>300</v>
      </c>
      <c r="I23">
        <v>200</v>
      </c>
    </row>
    <row r="24" spans="4:19" x14ac:dyDescent="0.25">
      <c r="F24" s="57">
        <v>3</v>
      </c>
      <c r="G24" s="57">
        <v>3</v>
      </c>
      <c r="H24" s="57">
        <v>3</v>
      </c>
      <c r="I24">
        <v>3</v>
      </c>
    </row>
    <row r="25" spans="4:19" x14ac:dyDescent="0.25">
      <c r="F25" s="57">
        <v>70</v>
      </c>
      <c r="G25" s="57">
        <v>250</v>
      </c>
      <c r="H25" s="57">
        <v>250</v>
      </c>
      <c r="I25">
        <v>130</v>
      </c>
    </row>
    <row r="26" spans="4:19" x14ac:dyDescent="0.25">
      <c r="F26" s="57">
        <v>70</v>
      </c>
      <c r="G26" s="57">
        <v>250</v>
      </c>
      <c r="H26" s="57">
        <v>250</v>
      </c>
      <c r="I26">
        <v>130</v>
      </c>
    </row>
    <row r="27" spans="4:19" x14ac:dyDescent="0.25">
      <c r="F27" s="57">
        <v>3</v>
      </c>
      <c r="G27" s="57">
        <v>3</v>
      </c>
      <c r="H27" s="57">
        <v>3</v>
      </c>
      <c r="I27">
        <v>3</v>
      </c>
    </row>
    <row r="28" spans="4:19" x14ac:dyDescent="0.25">
      <c r="F28" s="57">
        <v>70</v>
      </c>
      <c r="G28" s="57">
        <v>250</v>
      </c>
      <c r="H28" s="57">
        <v>250</v>
      </c>
      <c r="I28">
        <v>130</v>
      </c>
    </row>
    <row r="29" spans="4:19" x14ac:dyDescent="0.25">
      <c r="F29" s="57">
        <v>10</v>
      </c>
      <c r="G29" s="57">
        <v>15</v>
      </c>
      <c r="H29" s="57">
        <v>10</v>
      </c>
      <c r="I29">
        <v>5</v>
      </c>
    </row>
    <row r="30" spans="4:19" x14ac:dyDescent="0.25">
      <c r="F30" s="57">
        <v>25</v>
      </c>
      <c r="G30" s="57">
        <v>25</v>
      </c>
      <c r="H30" s="57">
        <v>25</v>
      </c>
      <c r="I30">
        <v>25</v>
      </c>
    </row>
    <row r="31" spans="4:19" x14ac:dyDescent="0.25">
      <c r="F31" s="57">
        <v>25</v>
      </c>
      <c r="G31" s="57">
        <v>25</v>
      </c>
      <c r="H31" s="57">
        <v>25</v>
      </c>
      <c r="I31">
        <v>25</v>
      </c>
    </row>
    <row r="32" spans="4:19" x14ac:dyDescent="0.25">
      <c r="F32" s="57">
        <v>4</v>
      </c>
      <c r="G32" s="57">
        <v>4</v>
      </c>
      <c r="H32" s="57">
        <v>4</v>
      </c>
      <c r="I32">
        <v>4</v>
      </c>
    </row>
    <row r="33" spans="6:9" x14ac:dyDescent="0.25">
      <c r="F33" s="57">
        <v>1</v>
      </c>
      <c r="G33" s="57">
        <v>1</v>
      </c>
      <c r="H33" s="57">
        <v>1</v>
      </c>
      <c r="I33">
        <v>1</v>
      </c>
    </row>
    <row r="34" spans="6:9" x14ac:dyDescent="0.25">
      <c r="F34" s="57">
        <v>2</v>
      </c>
      <c r="G34" s="57">
        <v>4</v>
      </c>
      <c r="H34" s="57">
        <v>4</v>
      </c>
      <c r="I34">
        <v>2</v>
      </c>
    </row>
  </sheetData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MATRIZ POA, 2022</vt:lpstr>
      <vt:lpstr>Hoja1</vt:lpstr>
      <vt:lpstr>'MATRIZ POA, 2022'!Área_de_impresión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Dianela Figueroa</dc:creator>
  <cp:lastModifiedBy>ElibrazO</cp:lastModifiedBy>
  <cp:lastPrinted>2022-04-13T23:48:55Z</cp:lastPrinted>
  <dcterms:created xsi:type="dcterms:W3CDTF">2017-08-21T18:14:40Z</dcterms:created>
  <dcterms:modified xsi:type="dcterms:W3CDTF">2022-10-12T15:39:07Z</dcterms:modified>
</cp:coreProperties>
</file>