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Ex1.xml" ContentType="application/vnd.ms-office.chartex+xml"/>
  <Override PartName="/xl/charts/style8.xml" ContentType="application/vnd.ms-office.chartstyle+xml"/>
  <Override PartName="/xl/charts/colors8.xml" ContentType="application/vnd.ms-office.chartcolorstyle+xml"/>
  <Override PartName="/xl/charts/chart8.xml" ContentType="application/vnd.openxmlformats-officedocument.drawingml.chart+xml"/>
  <Override PartName="/xl/charts/style9.xml" ContentType="application/vnd.ms-office.chartstyle+xml"/>
  <Override PartName="/xl/charts/colors9.xml" ContentType="application/vnd.ms-office.chartcolorstyle+xml"/>
  <Override PartName="/xl/charts/chart9.xml" ContentType="application/vnd.openxmlformats-officedocument.drawingml.chart+xml"/>
  <Override PartName="/xl/charts/style10.xml" ContentType="application/vnd.ms-office.chartstyle+xml"/>
  <Override PartName="/xl/charts/colors10.xml" ContentType="application/vnd.ms-office.chartcolorstyle+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iagrams/data2.xml" ContentType="application/vnd.openxmlformats-officedocument.drawingml.diagramData+xml"/>
  <Override PartName="/xl/diagrams/layout2.xml" ContentType="application/vnd.openxmlformats-officedocument.drawingml.diagramLayout+xml"/>
  <Override PartName="/xl/diagrams/quickStyle2.xml" ContentType="application/vnd.openxmlformats-officedocument.drawingml.diagramStyle+xml"/>
  <Override PartName="/xl/diagrams/colors2.xml" ContentType="application/vnd.openxmlformats-officedocument.drawingml.diagramColors+xml"/>
  <Override PartName="/xl/diagrams/drawing2.xml" ContentType="application/vnd.ms-office.drawingml.diagramDrawing+xml"/>
  <Override PartName="/xl/charts/chart10.xml" ContentType="application/vnd.openxmlformats-officedocument.drawingml.chart+xml"/>
  <Override PartName="/xl/charts/style11.xml" ContentType="application/vnd.ms-office.chartstyle+xml"/>
  <Override PartName="/xl/charts/colors11.xml" ContentType="application/vnd.ms-office.chartcolorstyle+xml"/>
  <Override PartName="/xl/charts/chartEx2.xml" ContentType="application/vnd.ms-office.chartex+xml"/>
  <Override PartName="/xl/charts/style12.xml" ContentType="application/vnd.ms-office.chartstyle+xml"/>
  <Override PartName="/xl/charts/colors12.xml" ContentType="application/vnd.ms-office.chartcolorstyle+xml"/>
  <Override PartName="/xl/charts/chart11.xml" ContentType="application/vnd.openxmlformats-officedocument.drawingml.chart+xml"/>
  <Override PartName="/xl/charts/style13.xml" ContentType="application/vnd.ms-office.chartstyle+xml"/>
  <Override PartName="/xl/charts/colors13.xml" ContentType="application/vnd.ms-office.chartcolorstyle+xml"/>
  <Override PartName="/xl/charts/chart12.xml" ContentType="application/vnd.openxmlformats-officedocument.drawingml.chart+xml"/>
  <Override PartName="/xl/charts/style14.xml" ContentType="application/vnd.ms-office.chartstyle+xml"/>
  <Override PartName="/xl/charts/colors14.xml" ContentType="application/vnd.ms-office.chartcolorstyle+xml"/>
  <Override PartName="/xl/charts/chart13.xml" ContentType="application/vnd.openxmlformats-officedocument.drawingml.chart+xml"/>
  <Override PartName="/xl/charts/style15.xml" ContentType="application/vnd.ms-office.chartstyle+xml"/>
  <Override PartName="/xl/charts/colors15.xml" ContentType="application/vnd.ms-office.chartcolorstyle+xml"/>
  <Override PartName="/xl/charts/chart14.xml" ContentType="application/vnd.openxmlformats-officedocument.drawingml.chart+xml"/>
  <Override PartName="/xl/charts/style16.xml" ContentType="application/vnd.ms-office.chartstyle+xml"/>
  <Override PartName="/xl/charts/colors16.xml" ContentType="application/vnd.ms-office.chartcolorstyle+xml"/>
  <Override PartName="/xl/charts/chart15.xml" ContentType="application/vnd.openxmlformats-officedocument.drawingml.chart+xml"/>
  <Override PartName="/xl/charts/style17.xml" ContentType="application/vnd.ms-office.chartstyle+xml"/>
  <Override PartName="/xl/charts/colors17.xml" ContentType="application/vnd.ms-office.chartcolorstyle+xml"/>
  <Override PartName="/xl/charts/chart16.xml" ContentType="application/vnd.openxmlformats-officedocument.drawingml.chart+xml"/>
  <Override PartName="/xl/charts/style18.xml" ContentType="application/vnd.ms-office.chartstyle+xml"/>
  <Override PartName="/xl/charts/colors18.xml" ContentType="application/vnd.ms-office.chartcolorstyle+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diagrams/data3.xml" ContentType="application/vnd.openxmlformats-officedocument.drawingml.diagramData+xml"/>
  <Override PartName="/xl/diagrams/layout3.xml" ContentType="application/vnd.openxmlformats-officedocument.drawingml.diagramLayout+xml"/>
  <Override PartName="/xl/diagrams/quickStyle3.xml" ContentType="application/vnd.openxmlformats-officedocument.drawingml.diagramStyle+xml"/>
  <Override PartName="/xl/diagrams/colors3.xml" ContentType="application/vnd.openxmlformats-officedocument.drawingml.diagramColors+xml"/>
  <Override PartName="/xl/diagrams/drawing3.xml" ContentType="application/vnd.ms-office.drawingml.diagramDrawing+xml"/>
  <Override PartName="/xl/charts/chartEx3.xml" ContentType="application/vnd.ms-office.chartex+xml"/>
  <Override PartName="/xl/charts/style19.xml" ContentType="application/vnd.ms-office.chartstyle+xml"/>
  <Override PartName="/xl/charts/colors19.xml" ContentType="application/vnd.ms-office.chartcolorstyle+xml"/>
  <Override PartName="/xl/drawings/drawing7.xml" ContentType="application/vnd.openxmlformats-officedocument.drawing+xml"/>
  <Override PartName="/xl/charts/chartEx4.xml" ContentType="application/vnd.ms-office.chartex+xml"/>
  <Override PartName="/xl/charts/style20.xml" ContentType="application/vnd.ms-office.chartstyle+xml"/>
  <Override PartName="/xl/charts/colors20.xml" ContentType="application/vnd.ms-office.chartcolorstyle+xml"/>
  <Override PartName="/xl/charts/chartEx5.xml" ContentType="application/vnd.ms-office.chartex+xml"/>
  <Override PartName="/xl/charts/style21.xml" ContentType="application/vnd.ms-office.chartstyle+xml"/>
  <Override PartName="/xl/charts/colors21.xml" ContentType="application/vnd.ms-office.chartcolorstyle+xml"/>
  <Override PartName="/xl/charts/chart23.xml" ContentType="application/vnd.openxmlformats-officedocument.drawingml.chart+xml"/>
  <Override PartName="/xl/charts/style22.xml" ContentType="application/vnd.ms-office.chartstyle+xml"/>
  <Override PartName="/xl/charts/colors22.xml" ContentType="application/vnd.ms-office.chartcolorstyle+xml"/>
  <Override PartName="/xl/charts/chartEx6.xml" ContentType="application/vnd.ms-office.chartex+xml"/>
  <Override PartName="/xl/charts/style23.xml" ContentType="application/vnd.ms-office.chartstyle+xml"/>
  <Override PartName="/xl/charts/colors23.xml" ContentType="application/vnd.ms-office.chartcolorstyle+xml"/>
  <Override PartName="/xl/charts/chartEx7.xml" ContentType="application/vnd.ms-office.chartex+xml"/>
  <Override PartName="/xl/charts/style24.xml" ContentType="application/vnd.ms-office.chartstyle+xml"/>
  <Override PartName="/xl/charts/colors24.xml" ContentType="application/vnd.ms-office.chartcolorstyle+xml"/>
  <Override PartName="/xl/charts/chartEx8.xml" ContentType="application/vnd.ms-office.chartex+xml"/>
  <Override PartName="/xl/charts/style25.xml" ContentType="application/vnd.ms-office.chartstyle+xml"/>
  <Override PartName="/xl/charts/colors25.xml" ContentType="application/vnd.ms-office.chartcolorstyle+xml"/>
  <Override PartName="/xl/charts/chartEx9.xml" ContentType="application/vnd.ms-office.chartex+xml"/>
  <Override PartName="/xl/charts/style26.xml" ContentType="application/vnd.ms-office.chartstyle+xml"/>
  <Override PartName="/xl/charts/colors26.xml" ContentType="application/vnd.ms-office.chartcolorstyle+xml"/>
  <Override PartName="/xl/charts/chartEx10.xml" ContentType="application/vnd.ms-office.chartex+xml"/>
  <Override PartName="/xl/charts/style27.xml" ContentType="application/vnd.ms-office.chartstyle+xml"/>
  <Override PartName="/xl/charts/colors27.xml" ContentType="application/vnd.ms-office.chartcolorstyle+xml"/>
  <Override PartName="/xl/charts/chartEx11.xml" ContentType="application/vnd.ms-office.chartex+xml"/>
  <Override PartName="/xl/charts/style28.xml" ContentType="application/vnd.ms-office.chartstyle+xml"/>
  <Override PartName="/xl/charts/colors28.xml" ContentType="application/vnd.ms-office.chartcolorstyle+xml"/>
  <Override PartName="/xl/charts/chartEx12.xml" ContentType="application/vnd.ms-office.chartex+xml"/>
  <Override PartName="/xl/charts/style29.xml" ContentType="application/vnd.ms-office.chartstyle+xml"/>
  <Override PartName="/xl/charts/colors29.xml" ContentType="application/vnd.ms-office.chartcolorstyle+xml"/>
  <Override PartName="/xl/charts/chartEx13.xml" ContentType="application/vnd.ms-office.chartex+xml"/>
  <Override PartName="/xl/charts/style30.xml" ContentType="application/vnd.ms-office.chartstyle+xml"/>
  <Override PartName="/xl/charts/colors30.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6" rupBuild="25831"/>
  <workbookPr dateCompatibility="0" defaultThemeVersion="124226"/>
  <mc:AlternateContent xmlns:mc="http://schemas.openxmlformats.org/markup-compatibility/2006">
    <mc:Choice Requires="x15">
      <x15ac:absPath xmlns:x15ac="http://schemas.microsoft.com/office/spreadsheetml/2010/11/ac" url="C:\Users\Dell\Desktop\IDECOOP\POA\POA 2022\Monitoreo y Evaluacion por Trimestre 2022\4to Trimestre 2022\"/>
    </mc:Choice>
  </mc:AlternateContent>
  <xr:revisionPtr revIDLastSave="0" documentId="13_ncr:9_{E889FD2C-385D-4EA4-8937-2A37E126030E}" xr6:coauthVersionLast="47" xr6:coauthVersionMax="47" xr10:uidLastSave="{00000000-0000-0000-0000-000000000000}"/>
  <bookViews>
    <workbookView xWindow="-110" yWindow="-110" windowWidth="19420" windowHeight="10420" tabRatio="907" firstSheet="3" activeTab="7" xr2:uid="{00000000-000D-0000-FFFF-FFFF00000000}"/>
  </bookViews>
  <sheets>
    <sheet name="MATRIZ PLANIFICADA POA, 2022" sheetId="6" r:id="rId1"/>
    <sheet name="Ejecucion MATRIZ POA, 2022 (2)" sheetId="9" state="hidden" r:id="rId2"/>
    <sheet name="Notas de calculos" sheetId="15" state="hidden" r:id="rId3"/>
    <sheet name="Data Plani vs Ejecutado POA2022" sheetId="12" r:id="rId4"/>
    <sheet name="Data Ejecucion Calculos" sheetId="14" r:id="rId5"/>
    <sheet name="Data Ejecucion Analisis (2)" sheetId="18" state="hidden" r:id="rId6"/>
    <sheet name="Notas" sheetId="20" state="hidden" r:id="rId7"/>
    <sheet name="DATA - INFORME 3T. 2022" sheetId="16" r:id="rId8"/>
    <sheet name="Data INFORME 3T 2022 X ACTIVID" sheetId="19" r:id="rId9"/>
    <sheet name="Hoja1" sheetId="8" state="hidden" r:id="rId10"/>
  </sheets>
  <definedNames>
    <definedName name="_xlnm._FilterDatabase" localSheetId="5" hidden="1">'Data Ejecucion Analisis (2)'!$A$15:$Z$193</definedName>
    <definedName name="_xlnm._FilterDatabase" localSheetId="4" hidden="1">'Data Ejecucion Calculos'!$A$15:$Y$230</definedName>
    <definedName name="_xlnm._FilterDatabase" localSheetId="8" hidden="1">'Data INFORME 3T 2022 X ACTIVID'!$A$15:$D$83</definedName>
    <definedName name="_xlnm._FilterDatabase" localSheetId="3" hidden="1">'Data Plani vs Ejecutado POA2022'!$A$15:$X$214</definedName>
    <definedName name="_xlnm._FilterDatabase" localSheetId="1" hidden="1">'Ejecucion MATRIZ POA, 2022 (2)'!$A$15:$Q$198</definedName>
    <definedName name="_xlchart.v1.0" hidden="1">'DATA - INFORME 3T. 2022'!$B$8:$B$21</definedName>
    <definedName name="_xlchart.v1.1" hidden="1">'DATA - INFORME 3T. 2022'!$B$9:$B$21</definedName>
    <definedName name="_xlchart.v1.10" hidden="1">'DATA - INFORME 3T. 2022'!$J$188:$O$188</definedName>
    <definedName name="_xlchart.v1.11" hidden="1">'DATA - INFORME 3T. 2022'!$F$187</definedName>
    <definedName name="_xlchart.v1.12" hidden="1">'DATA - INFORME 3T. 2022'!$F$188:$H$188</definedName>
    <definedName name="_xlchart.v1.13" hidden="1">'DATA - INFORME 3T. 2022'!$H$188</definedName>
    <definedName name="_xlchart.v1.14" hidden="1">'DATA - INFORME 3T. 2022'!$J$186:$Q$186</definedName>
    <definedName name="_xlchart.v1.15" hidden="1">'DATA - INFORME 3T. 2022'!$J$188:$O$188</definedName>
    <definedName name="_xlchart.v1.16" hidden="1">'DATA - INFORME 3T. 2022'!$J$188:$Q$188</definedName>
    <definedName name="_xlchart.v1.17" hidden="1">'Data INFORME 3T 2022 X ACTIVID'!$C$67:$C$83</definedName>
    <definedName name="_xlchart.v1.18" hidden="1">'Data INFORME 3T 2022 X ACTIVID'!$D$67:$D$83</definedName>
    <definedName name="_xlchart.v1.19" hidden="1">'Data INFORME 3T 2022 X ACTIVID'!$C$28:$C$31</definedName>
    <definedName name="_xlchart.v1.2" hidden="1">'DATA - INFORME 3T. 2022'!$G$9:$G$21</definedName>
    <definedName name="_xlchart.v1.20" hidden="1">'Data INFORME 3T 2022 X ACTIVID'!$D$28:$D$31</definedName>
    <definedName name="_xlchart.v1.21" hidden="1">'Data INFORME 3T 2022 X ACTIVID'!$C$32:$C$36</definedName>
    <definedName name="_xlchart.v1.22" hidden="1">'Data INFORME 3T 2022 X ACTIVID'!$D$32:$D$36</definedName>
    <definedName name="_xlchart.v1.23" hidden="1">'Data INFORME 3T 2022 X ACTIVID'!$C$16:$C$17</definedName>
    <definedName name="_xlchart.v1.24" hidden="1">'Data INFORME 3T 2022 X ACTIVID'!$D$16:$D$17</definedName>
    <definedName name="_xlchart.v1.25" hidden="1">'Data INFORME 3T 2022 X ACTIVID'!$C$37:$C$40</definedName>
    <definedName name="_xlchart.v1.26" hidden="1">'Data INFORME 3T 2022 X ACTIVID'!$D$37:$D$40</definedName>
    <definedName name="_xlchart.v1.27" hidden="1">'Data INFORME 3T 2022 X ACTIVID'!$C$63:$C$66</definedName>
    <definedName name="_xlchart.v1.28" hidden="1">'Data INFORME 3T 2022 X ACTIVID'!$D$63:$D$66</definedName>
    <definedName name="_xlchart.v1.29" hidden="1">'Data INFORME 3T 2022 X ACTIVID'!$C$18:$C$23</definedName>
    <definedName name="_xlchart.v1.3" hidden="1">'DATA - INFORME 3T. 2022'!$P$186:$Q$186</definedName>
    <definedName name="_xlchart.v1.30" hidden="1">'Data INFORME 3T 2022 X ACTIVID'!$D$18:$D$23</definedName>
    <definedName name="_xlchart.v1.31" hidden="1">'Data INFORME 3T 2022 X ACTIVID'!$C$52:$C$81</definedName>
    <definedName name="_xlchart.v1.32" hidden="1">'Data INFORME 3T 2022 X ACTIVID'!$D$52:$D$81</definedName>
    <definedName name="_xlchart.v1.33" hidden="1">'Data INFORME 3T 2022 X ACTIVID'!$C$41:$C$44</definedName>
    <definedName name="_xlchart.v1.34" hidden="1">'Data INFORME 3T 2022 X ACTIVID'!$D$41:$D$44</definedName>
    <definedName name="_xlchart.v1.35" hidden="1">'Data INFORME 3T 2022 X ACTIVID'!$C$45:$C$49</definedName>
    <definedName name="_xlchart.v1.36" hidden="1">'Data INFORME 3T 2022 X ACTIVID'!$D$45:$D$49</definedName>
    <definedName name="_xlchart.v1.4" hidden="1">'DATA - INFORME 3T. 2022'!$P$187</definedName>
    <definedName name="_xlchart.v1.5" hidden="1">'DATA - INFORME 3T. 2022'!$F$187</definedName>
    <definedName name="_xlchart.v1.6" hidden="1">'DATA - INFORME 3T. 2022'!$F$188:$H$188</definedName>
    <definedName name="_xlchart.v1.7" hidden="1">'DATA - INFORME 3T. 2022'!$H$188</definedName>
    <definedName name="_xlchart.v1.8" hidden="1">'DATA - INFORME 3T. 2022'!$J$186:$Q$186</definedName>
    <definedName name="_xlchart.v1.9" hidden="1">'DATA - INFORME 3T. 2022'!$J$187:$Q$187</definedName>
    <definedName name="_xlchart.v2.0" hidden="1">'DATA - INFORME 3T. 2022'!$F$187</definedName>
    <definedName name="_xlchart.v2.1" hidden="1">'DATA - INFORME 3T. 2022'!$F$188:$H$188</definedName>
    <definedName name="_xlchart.v2.10" hidden="1">'DATA - INFORME 3T. 2022'!$P$187</definedName>
    <definedName name="_xlchart.v2.11" hidden="1">'DATA - INFORME 3T. 2022'!$F$187</definedName>
    <definedName name="_xlchart.v2.12" hidden="1">'DATA - INFORME 3T. 2022'!$F$188:$H$188</definedName>
    <definedName name="_xlchart.v2.13" hidden="1">'DATA - INFORME 3T. 2022'!$H$188</definedName>
    <definedName name="_xlchart.v2.14" hidden="1">'DATA - INFORME 3T. 2022'!$J$186:$Q$186</definedName>
    <definedName name="_xlchart.v2.15" hidden="1">'DATA - INFORME 3T. 2022'!$J$188:$O$188</definedName>
    <definedName name="_xlchart.v2.16" hidden="1">'DATA - INFORME 3T. 2022'!$J$188:$Q$188</definedName>
    <definedName name="_xlchart.v2.17" hidden="1">'Data INFORME 3T 2022 X ACTIVID'!$C$67:$C$83</definedName>
    <definedName name="_xlchart.v2.18" hidden="1">'Data INFORME 3T 2022 X ACTIVID'!$D$67:$D$83</definedName>
    <definedName name="_xlchart.v2.19" hidden="1">'Data INFORME 3T 2022 X ACTIVID'!$C$63:$C$66</definedName>
    <definedName name="_xlchart.v2.2" hidden="1">'DATA - INFORME 3T. 2022'!$H$188</definedName>
    <definedName name="_xlchart.v2.20" hidden="1">'Data INFORME 3T 2022 X ACTIVID'!$D$63:$D$66</definedName>
    <definedName name="_xlchart.v2.21" hidden="1">'Data INFORME 3T 2022 X ACTIVID'!$C$32:$C$36</definedName>
    <definedName name="_xlchart.v2.22" hidden="1">'Data INFORME 3T 2022 X ACTIVID'!$D$32:$D$36</definedName>
    <definedName name="_xlchart.v2.23" hidden="1">'Data INFORME 3T 2022 X ACTIVID'!$C$52:$C$81</definedName>
    <definedName name="_xlchart.v2.24" hidden="1">'Data INFORME 3T 2022 X ACTIVID'!$D$52:$D$81</definedName>
    <definedName name="_xlchart.v2.25" hidden="1">'Data INFORME 3T 2022 X ACTIVID'!$C$37:$C$40</definedName>
    <definedName name="_xlchart.v2.26" hidden="1">'Data INFORME 3T 2022 X ACTIVID'!$D$37:$D$40</definedName>
    <definedName name="_xlchart.v2.27" hidden="1">'Data INFORME 3T 2022 X ACTIVID'!$C$18:$C$23</definedName>
    <definedName name="_xlchart.v2.28" hidden="1">'Data INFORME 3T 2022 X ACTIVID'!$D$18:$D$23</definedName>
    <definedName name="_xlchart.v2.29" hidden="1">'Data INFORME 3T 2022 X ACTIVID'!$C$28:$C$31</definedName>
    <definedName name="_xlchart.v2.3" hidden="1">'DATA - INFORME 3T. 2022'!$J$186:$Q$186</definedName>
    <definedName name="_xlchart.v2.30" hidden="1">'Data INFORME 3T 2022 X ACTIVID'!$D$28:$D$31</definedName>
    <definedName name="_xlchart.v2.31" hidden="1">'Data INFORME 3T 2022 X ACTIVID'!$C$16:$C$17</definedName>
    <definedName name="_xlchart.v2.32" hidden="1">'Data INFORME 3T 2022 X ACTIVID'!$D$16:$D$17</definedName>
    <definedName name="_xlchart.v2.33" hidden="1">'Data INFORME 3T 2022 X ACTIVID'!$C$45:$C$49</definedName>
    <definedName name="_xlchart.v2.34" hidden="1">'Data INFORME 3T 2022 X ACTIVID'!$D$45:$D$49</definedName>
    <definedName name="_xlchart.v2.35" hidden="1">'Data INFORME 3T 2022 X ACTIVID'!$C$41:$C$44</definedName>
    <definedName name="_xlchart.v2.36" hidden="1">'Data INFORME 3T 2022 X ACTIVID'!$D$41:$D$44</definedName>
    <definedName name="_xlchart.v2.4" hidden="1">'DATA - INFORME 3T. 2022'!$J$187:$Q$187</definedName>
    <definedName name="_xlchart.v2.5" hidden="1">'DATA - INFORME 3T. 2022'!$J$188:$O$188</definedName>
    <definedName name="_xlchart.v2.6" hidden="1">'DATA - INFORME 3T. 2022'!$B$8:$B$21</definedName>
    <definedName name="_xlchart.v2.7" hidden="1">'DATA - INFORME 3T. 2022'!$B$9:$B$21</definedName>
    <definedName name="_xlchart.v2.8" hidden="1">'DATA - INFORME 3T. 2022'!$G$9:$G$21</definedName>
    <definedName name="_xlchart.v2.9" hidden="1">'DATA - INFORME 3T. 2022'!$P$186:$Q$186</definedName>
    <definedName name="_xlnm.Print_Area" localSheetId="5">'Data Ejecucion Analisis (2)'!$A$1:$U$194</definedName>
    <definedName name="_xlnm.Print_Area" localSheetId="4">'Data Ejecucion Calculos'!$A$1:$X$228</definedName>
    <definedName name="_xlnm.Print_Area" localSheetId="8">'Data INFORME 3T 2022 X ACTIVID'!$A$1:$B$84</definedName>
    <definedName name="_xlnm.Print_Area" localSheetId="3">'Data Plani vs Ejecutado POA2022'!$A$1:$X$198</definedName>
    <definedName name="_xlnm.Print_Area" localSheetId="1">'Ejecucion MATRIZ POA, 2022 (2)'!$A$1:$P$200</definedName>
    <definedName name="_xlnm.Print_Area" localSheetId="0">'MATRIZ PLANIFICADA POA, 2022'!$A$1:$P$200</definedName>
    <definedName name="_xlnm.Print_Titles" localSheetId="4">'Data Ejecucion Calculos'!$15:$15</definedName>
  </definedNames>
  <calcPr calcId="181029"/>
  <extLst>
    <ext xmlns:x14="http://schemas.microsoft.com/office/spreadsheetml/2009/9/main" uri="{79F54976-1DA5-4618-B147-4CDE4B953A38}">
      <x14:workbookPr/>
    </ext>
  </extLst>
</workbook>
</file>

<file path=xl/calcChain.xml><?xml version="1.0" encoding="utf-8"?>
<calcChain xmlns="http://purl.oclc.org/ooxml/spreadsheetml/main">
  <c r="V227" i="14" l="1"/>
  <c r="H20" i="16" s="1"/>
  <c r="J148" i="16" s="1"/>
  <c r="V209" i="14"/>
  <c r="H19" i="16" s="1"/>
  <c r="H21" i="16" s="1"/>
  <c r="I32" i="16"/>
  <c r="V199" i="14"/>
  <c r="H15" i="16" s="1"/>
  <c r="J100" i="16" s="1"/>
  <c r="K148" i="16" l="1"/>
  <c r="Y20" i="14"/>
  <c r="Y26" i="14"/>
  <c r="Y27" i="14"/>
  <c r="Y41" i="14"/>
  <c r="Y42" i="14"/>
  <c r="Y44" i="14"/>
  <c r="Y49" i="14"/>
  <c r="Y52" i="14"/>
  <c r="Y53" i="14"/>
  <c r="Y57" i="14"/>
  <c r="Y58" i="14"/>
  <c r="Y60" i="14"/>
  <c r="Y68" i="14"/>
  <c r="Y69" i="14"/>
  <c r="Y70" i="14"/>
  <c r="Y73" i="14"/>
  <c r="Y74" i="14"/>
  <c r="Y76" i="14"/>
  <c r="Y77" i="14"/>
  <c r="Y82" i="14"/>
  <c r="Y83" i="14"/>
  <c r="Y84" i="14"/>
  <c r="Y85" i="14"/>
  <c r="Y86" i="14"/>
  <c r="Y88" i="14"/>
  <c r="Y89" i="14"/>
  <c r="Y90" i="14"/>
  <c r="Y91" i="14"/>
  <c r="Y93" i="14"/>
  <c r="Y94" i="14"/>
  <c r="Y96" i="14"/>
  <c r="Y98" i="14"/>
  <c r="Y99" i="14"/>
  <c r="Y100" i="14"/>
  <c r="Y101" i="14"/>
  <c r="Y108" i="14"/>
  <c r="Y109" i="14"/>
  <c r="Y115" i="14"/>
  <c r="Y126" i="14"/>
  <c r="Y136" i="14"/>
  <c r="Y139" i="14"/>
  <c r="Y150" i="14"/>
  <c r="Y157" i="14"/>
  <c r="Y161" i="14"/>
  <c r="Y163" i="14"/>
  <c r="Y164" i="14"/>
  <c r="Y165" i="14"/>
  <c r="Y166" i="14"/>
  <c r="Y167" i="14"/>
  <c r="Y168" i="14"/>
  <c r="Y169" i="14"/>
  <c r="Y170" i="14"/>
  <c r="Y172" i="14"/>
  <c r="Y174" i="14"/>
  <c r="Y175" i="14"/>
  <c r="Y176" i="14"/>
  <c r="Y177" i="14"/>
  <c r="Y178" i="14"/>
  <c r="Y179" i="14"/>
  <c r="Y180" i="14"/>
  <c r="Y181" i="14"/>
  <c r="Y182" i="14"/>
  <c r="Y183" i="14"/>
  <c r="Y184" i="14"/>
  <c r="Y185" i="14"/>
  <c r="Y186" i="14"/>
  <c r="Y188" i="14"/>
  <c r="Y189" i="14"/>
  <c r="Y190" i="14"/>
  <c r="Y191" i="14"/>
  <c r="Y197" i="14"/>
  <c r="Y198" i="14"/>
  <c r="Y200" i="14"/>
  <c r="Y204" i="14"/>
  <c r="Y210" i="14"/>
  <c r="Y220" i="14"/>
  <c r="Y222" i="14"/>
  <c r="Y223" i="14"/>
  <c r="Y224" i="14"/>
  <c r="Y225" i="14"/>
  <c r="V192" i="14"/>
  <c r="H18" i="16" s="1"/>
  <c r="J134" i="16" s="1"/>
  <c r="V158" i="14"/>
  <c r="H17" i="16" s="1"/>
  <c r="K117" i="16" s="1"/>
  <c r="V137" i="14"/>
  <c r="H16" i="16" s="1"/>
  <c r="J117" i="16" s="1"/>
  <c r="V110" i="14"/>
  <c r="H14" i="16" s="1"/>
  <c r="J85" i="16" s="1"/>
  <c r="V102" i="14"/>
  <c r="H13" i="16" s="1"/>
  <c r="J68" i="16" s="1"/>
  <c r="V87" i="14"/>
  <c r="H12" i="16" s="1"/>
  <c r="K36" i="16" s="1"/>
  <c r="V71" i="14"/>
  <c r="H11" i="16" s="1"/>
  <c r="J51" i="16" s="1"/>
  <c r="V61" i="14"/>
  <c r="H10" i="16" s="1"/>
  <c r="I36" i="16" s="1"/>
  <c r="V54" i="14"/>
  <c r="H9" i="16" s="1"/>
  <c r="V28" i="14"/>
  <c r="H8" i="16" s="1"/>
  <c r="J36" i="16" s="1"/>
  <c r="M36" i="16" l="1"/>
  <c r="H22" i="16"/>
  <c r="K11" i="16" s="1"/>
  <c r="S17" i="12"/>
  <c r="S18" i="12"/>
  <c r="S19" i="12"/>
  <c r="S20" i="12"/>
  <c r="S21" i="12"/>
  <c r="S22" i="12"/>
  <c r="S23" i="12"/>
  <c r="S24" i="12"/>
  <c r="S25" i="12"/>
  <c r="S26" i="12"/>
  <c r="S27" i="12"/>
  <c r="S28" i="12"/>
  <c r="S29" i="12"/>
  <c r="S30" i="12"/>
  <c r="S31" i="12"/>
  <c r="S32" i="12"/>
  <c r="S33" i="12"/>
  <c r="S34" i="12"/>
  <c r="S35" i="12"/>
  <c r="S36" i="12"/>
  <c r="S37" i="12"/>
  <c r="S38" i="12"/>
  <c r="S39" i="12"/>
  <c r="S40" i="12"/>
  <c r="S41" i="12"/>
  <c r="S42" i="12"/>
  <c r="S43" i="12"/>
  <c r="S44" i="12"/>
  <c r="S45" i="12"/>
  <c r="S46" i="12"/>
  <c r="S47" i="12"/>
  <c r="S48" i="12"/>
  <c r="S49" i="12"/>
  <c r="S50" i="12"/>
  <c r="S51" i="12"/>
  <c r="S52" i="12"/>
  <c r="S53" i="12"/>
  <c r="S54" i="12"/>
  <c r="S55" i="12"/>
  <c r="S56" i="12"/>
  <c r="S57" i="12"/>
  <c r="S58" i="12"/>
  <c r="S59" i="12"/>
  <c r="S60" i="12"/>
  <c r="S61" i="12"/>
  <c r="S62" i="12"/>
  <c r="S63" i="12"/>
  <c r="S64" i="12"/>
  <c r="S65" i="12"/>
  <c r="S66" i="12"/>
  <c r="S67" i="12"/>
  <c r="S68" i="12"/>
  <c r="S69" i="12"/>
  <c r="S70" i="12"/>
  <c r="S71" i="12"/>
  <c r="S72" i="12"/>
  <c r="S73" i="12"/>
  <c r="S74" i="12"/>
  <c r="S75" i="12"/>
  <c r="S76" i="12"/>
  <c r="S77" i="12"/>
  <c r="S78" i="12"/>
  <c r="S79" i="12"/>
  <c r="S80" i="12"/>
  <c r="S81" i="12"/>
  <c r="S82" i="12"/>
  <c r="S83" i="12"/>
  <c r="S84" i="12"/>
  <c r="S85" i="12"/>
  <c r="S86" i="12"/>
  <c r="S87" i="12"/>
  <c r="S88" i="12"/>
  <c r="S89" i="12"/>
  <c r="S90" i="12"/>
  <c r="S91" i="12"/>
  <c r="S92" i="12"/>
  <c r="S93" i="12"/>
  <c r="S94" i="12"/>
  <c r="S95" i="12"/>
  <c r="S96" i="12"/>
  <c r="S97" i="12"/>
  <c r="S98" i="12"/>
  <c r="S99" i="12"/>
  <c r="S100" i="12"/>
  <c r="S101" i="12"/>
  <c r="S102" i="12"/>
  <c r="S103" i="12"/>
  <c r="S104" i="12"/>
  <c r="S105" i="12"/>
  <c r="S106" i="12"/>
  <c r="S107" i="12"/>
  <c r="S108" i="12"/>
  <c r="S109" i="12"/>
  <c r="S110" i="12"/>
  <c r="S111" i="12"/>
  <c r="S112" i="12"/>
  <c r="S113" i="12"/>
  <c r="S114" i="12"/>
  <c r="S115" i="12"/>
  <c r="S116" i="12"/>
  <c r="S117" i="12"/>
  <c r="S118" i="12"/>
  <c r="S119" i="12"/>
  <c r="S120" i="12"/>
  <c r="S121" i="12"/>
  <c r="S122" i="12"/>
  <c r="S123" i="12"/>
  <c r="S124" i="12"/>
  <c r="S125" i="12"/>
  <c r="S126" i="12"/>
  <c r="S127" i="12"/>
  <c r="S128" i="12"/>
  <c r="S129" i="12"/>
  <c r="S130" i="12"/>
  <c r="S131" i="12"/>
  <c r="S132" i="12"/>
  <c r="S133" i="12"/>
  <c r="S134" i="12"/>
  <c r="S135" i="12"/>
  <c r="S136" i="12"/>
  <c r="S137" i="12"/>
  <c r="S138" i="12"/>
  <c r="S139" i="12"/>
  <c r="S140" i="12"/>
  <c r="S141" i="12"/>
  <c r="S142" i="12"/>
  <c r="S143" i="12"/>
  <c r="S144" i="12"/>
  <c r="S145" i="12"/>
  <c r="S146" i="12"/>
  <c r="S147" i="12"/>
  <c r="S148" i="12"/>
  <c r="S149" i="12"/>
  <c r="S150" i="12"/>
  <c r="S151" i="12"/>
  <c r="S152" i="12"/>
  <c r="S153" i="12"/>
  <c r="S154" i="12"/>
  <c r="S155" i="12"/>
  <c r="S156" i="12"/>
  <c r="S157" i="12"/>
  <c r="S158" i="12"/>
  <c r="S159" i="12"/>
  <c r="S160" i="12"/>
  <c r="S161" i="12"/>
  <c r="S162" i="12"/>
  <c r="S163" i="12"/>
  <c r="S164" i="12"/>
  <c r="S165" i="12"/>
  <c r="S166" i="12"/>
  <c r="S167" i="12"/>
  <c r="S168" i="12"/>
  <c r="S169" i="12"/>
  <c r="S170" i="12"/>
  <c r="S171" i="12"/>
  <c r="S172" i="12"/>
  <c r="S173" i="12"/>
  <c r="S174" i="12"/>
  <c r="S175" i="12"/>
  <c r="S176" i="12"/>
  <c r="S177" i="12"/>
  <c r="S178" i="12"/>
  <c r="S179" i="12"/>
  <c r="S180" i="12"/>
  <c r="S181" i="12"/>
  <c r="S182" i="12"/>
  <c r="S183" i="12"/>
  <c r="S184" i="12"/>
  <c r="S185" i="12"/>
  <c r="S186" i="12"/>
  <c r="S187" i="12"/>
  <c r="S188" i="12"/>
  <c r="S189" i="12"/>
  <c r="S190" i="12"/>
  <c r="S191" i="12"/>
  <c r="S192" i="12"/>
  <c r="S193" i="12"/>
  <c r="S194" i="12"/>
  <c r="S195" i="12"/>
  <c r="S196" i="12"/>
  <c r="S197" i="12"/>
  <c r="S198" i="12"/>
  <c r="S199" i="12"/>
  <c r="S200" i="12"/>
  <c r="S201" i="12"/>
  <c r="S202" i="12"/>
  <c r="S203" i="12"/>
  <c r="S204" i="12"/>
  <c r="S205" i="12"/>
  <c r="S206" i="12"/>
  <c r="S207" i="12"/>
  <c r="S208" i="12"/>
  <c r="S209" i="12"/>
  <c r="S210" i="12"/>
  <c r="S211" i="12"/>
  <c r="S212" i="12"/>
  <c r="S213" i="12"/>
  <c r="S214" i="12"/>
  <c r="S16" i="12"/>
  <c r="E26" i="14"/>
  <c r="J196" i="14"/>
  <c r="J195" i="14"/>
  <c r="B123" i="14"/>
  <c r="B112" i="14"/>
  <c r="G116" i="14"/>
  <c r="G117" i="14"/>
  <c r="G118" i="14"/>
  <c r="G119" i="14"/>
  <c r="G120" i="14"/>
  <c r="G121" i="14"/>
  <c r="G122" i="14"/>
  <c r="G123" i="14"/>
  <c r="G124" i="14"/>
  <c r="G125" i="14"/>
  <c r="G126" i="14"/>
  <c r="G127" i="14"/>
  <c r="G128" i="14"/>
  <c r="G129" i="14"/>
  <c r="G130" i="14"/>
  <c r="G131" i="14"/>
  <c r="G132" i="14"/>
  <c r="G133" i="14"/>
  <c r="G134" i="14"/>
  <c r="G135" i="14"/>
  <c r="G136" i="14"/>
  <c r="H223" i="14"/>
  <c r="C223" i="14"/>
  <c r="G216" i="14"/>
  <c r="F216" i="14"/>
  <c r="H224" i="14" l="1"/>
  <c r="B27" i="14"/>
  <c r="N37" i="16"/>
  <c r="I206" i="14" l="1"/>
  <c r="C204" i="14"/>
  <c r="A226" i="14"/>
  <c r="C17" i="14" l="1"/>
  <c r="Q207" i="12" l="1"/>
  <c r="R207" i="12" s="1"/>
  <c r="O207" i="12"/>
  <c r="P207" i="12" s="1"/>
  <c r="N207" i="12"/>
  <c r="Q211" i="12"/>
  <c r="R211" i="12" s="1"/>
  <c r="O211" i="12"/>
  <c r="P211" i="12" s="1"/>
  <c r="Q210" i="12"/>
  <c r="R210" i="12" s="1"/>
  <c r="O210" i="12"/>
  <c r="P210" i="12" s="1"/>
  <c r="Q214" i="12"/>
  <c r="R214" i="12" s="1"/>
  <c r="O214" i="12"/>
  <c r="P214" i="12" s="1"/>
  <c r="N214" i="12"/>
  <c r="Q213" i="12"/>
  <c r="R213" i="12" s="1"/>
  <c r="O213" i="12"/>
  <c r="P213" i="12" s="1"/>
  <c r="N213" i="12"/>
  <c r="Q212" i="12"/>
  <c r="R212" i="12" s="1"/>
  <c r="O212" i="12"/>
  <c r="P212" i="12" s="1"/>
  <c r="N212" i="12"/>
  <c r="Q209" i="12"/>
  <c r="R209" i="12" s="1"/>
  <c r="O209" i="12"/>
  <c r="P209" i="12" s="1"/>
  <c r="N209" i="12"/>
  <c r="Q208" i="12"/>
  <c r="R208" i="12" s="1"/>
  <c r="O208" i="12"/>
  <c r="P208" i="12" s="1"/>
  <c r="Q206" i="12"/>
  <c r="R206" i="12" s="1"/>
  <c r="O206" i="12"/>
  <c r="P206" i="12" s="1"/>
  <c r="N206" i="12"/>
  <c r="Q205" i="12"/>
  <c r="R205" i="12" s="1"/>
  <c r="O205" i="12"/>
  <c r="P205" i="12" s="1"/>
  <c r="N205" i="12"/>
  <c r="Q204" i="12"/>
  <c r="R204" i="12" s="1"/>
  <c r="O204" i="12"/>
  <c r="P204" i="12" s="1"/>
  <c r="N204" i="12"/>
  <c r="Q203" i="12"/>
  <c r="R203" i="12" s="1"/>
  <c r="O203" i="12"/>
  <c r="P203" i="12" s="1"/>
  <c r="N203" i="12"/>
  <c r="Q202" i="12"/>
  <c r="R202" i="12" s="1"/>
  <c r="O202" i="12"/>
  <c r="P202" i="12" s="1"/>
  <c r="N202" i="12"/>
  <c r="Q201" i="12"/>
  <c r="R201" i="12" s="1"/>
  <c r="O201" i="12"/>
  <c r="P201" i="12" s="1"/>
  <c r="Q200" i="12"/>
  <c r="R200" i="12" s="1"/>
  <c r="O200" i="12"/>
  <c r="P200" i="12" s="1"/>
  <c r="N200" i="12"/>
  <c r="Q199" i="12"/>
  <c r="R199" i="12" s="1"/>
  <c r="O199" i="12"/>
  <c r="P199" i="12" s="1"/>
  <c r="N199" i="12"/>
  <c r="Q198" i="12"/>
  <c r="R198" i="12" s="1"/>
  <c r="O198" i="12"/>
  <c r="P198" i="12" s="1"/>
  <c r="Q197" i="12"/>
  <c r="R197" i="12" s="1"/>
  <c r="O197" i="12"/>
  <c r="P197" i="12" s="1"/>
  <c r="A18" i="14" l="1"/>
  <c r="P193" i="18"/>
  <c r="N193" i="18"/>
  <c r="M193" i="18"/>
  <c r="L193" i="18"/>
  <c r="K193" i="18"/>
  <c r="J193" i="18"/>
  <c r="I193" i="18"/>
  <c r="H193" i="18"/>
  <c r="G193" i="18"/>
  <c r="F193" i="18"/>
  <c r="E193" i="18"/>
  <c r="C193" i="18"/>
  <c r="B193" i="18"/>
  <c r="A193" i="18"/>
  <c r="P192" i="18"/>
  <c r="N192" i="18"/>
  <c r="M192" i="18"/>
  <c r="L192" i="18"/>
  <c r="K192" i="18"/>
  <c r="J192" i="18"/>
  <c r="I192" i="18"/>
  <c r="H192" i="18"/>
  <c r="G192" i="18"/>
  <c r="F192" i="18"/>
  <c r="E192" i="18"/>
  <c r="C192" i="18"/>
  <c r="B192" i="18"/>
  <c r="A192" i="18"/>
  <c r="P191" i="18"/>
  <c r="N191" i="18"/>
  <c r="M191" i="18"/>
  <c r="L191" i="18"/>
  <c r="K191" i="18"/>
  <c r="J191" i="18"/>
  <c r="I191" i="18"/>
  <c r="H191" i="18"/>
  <c r="G191" i="18"/>
  <c r="F191" i="18"/>
  <c r="E191" i="18"/>
  <c r="C191" i="18"/>
  <c r="B191" i="18"/>
  <c r="A191" i="18"/>
  <c r="P190" i="18"/>
  <c r="N190" i="18"/>
  <c r="M190" i="18"/>
  <c r="L190" i="18"/>
  <c r="K190" i="18"/>
  <c r="J190" i="18"/>
  <c r="I190" i="18"/>
  <c r="H190" i="18"/>
  <c r="G190" i="18"/>
  <c r="F190" i="18"/>
  <c r="E190" i="18"/>
  <c r="C190" i="18"/>
  <c r="B190" i="18"/>
  <c r="A190" i="18"/>
  <c r="P189" i="18"/>
  <c r="N189" i="18"/>
  <c r="M189" i="18"/>
  <c r="L189" i="18"/>
  <c r="K189" i="18"/>
  <c r="J189" i="18"/>
  <c r="I189" i="18"/>
  <c r="H189" i="18"/>
  <c r="G189" i="18"/>
  <c r="F189" i="18"/>
  <c r="E189" i="18"/>
  <c r="C189" i="18"/>
  <c r="B189" i="18"/>
  <c r="A189" i="18"/>
  <c r="P188" i="18"/>
  <c r="N188" i="18"/>
  <c r="M188" i="18"/>
  <c r="L188" i="18"/>
  <c r="K188" i="18"/>
  <c r="J188" i="18"/>
  <c r="I188" i="18"/>
  <c r="H188" i="18"/>
  <c r="G188" i="18"/>
  <c r="F188" i="18"/>
  <c r="E188" i="18"/>
  <c r="C188" i="18"/>
  <c r="B188" i="18"/>
  <c r="A188" i="18"/>
  <c r="P187" i="18"/>
  <c r="N187" i="18"/>
  <c r="M187" i="18"/>
  <c r="L187" i="18"/>
  <c r="K187" i="18"/>
  <c r="J187" i="18"/>
  <c r="I187" i="18"/>
  <c r="H187" i="18"/>
  <c r="G187" i="18"/>
  <c r="F187" i="18"/>
  <c r="E187" i="18"/>
  <c r="C187" i="18"/>
  <c r="B187" i="18"/>
  <c r="A187" i="18"/>
  <c r="P186" i="18"/>
  <c r="N186" i="18"/>
  <c r="M186" i="18"/>
  <c r="L186" i="18"/>
  <c r="K186" i="18"/>
  <c r="J186" i="18"/>
  <c r="I186" i="18"/>
  <c r="H186" i="18"/>
  <c r="G186" i="18"/>
  <c r="F186" i="18"/>
  <c r="E186" i="18"/>
  <c r="C186" i="18"/>
  <c r="B186" i="18"/>
  <c r="A186" i="18"/>
  <c r="P185" i="18"/>
  <c r="N185" i="18"/>
  <c r="M185" i="18"/>
  <c r="L185" i="18"/>
  <c r="K185" i="18"/>
  <c r="J185" i="18"/>
  <c r="I185" i="18"/>
  <c r="H185" i="18"/>
  <c r="G185" i="18"/>
  <c r="F185" i="18"/>
  <c r="E185" i="18"/>
  <c r="C185" i="18"/>
  <c r="B185" i="18"/>
  <c r="A185" i="18"/>
  <c r="P184" i="18"/>
  <c r="N184" i="18"/>
  <c r="M184" i="18"/>
  <c r="L184" i="18"/>
  <c r="K184" i="18"/>
  <c r="J184" i="18"/>
  <c r="I184" i="18"/>
  <c r="H184" i="18"/>
  <c r="G184" i="18"/>
  <c r="F184" i="18"/>
  <c r="E184" i="18"/>
  <c r="C184" i="18"/>
  <c r="B184" i="18"/>
  <c r="A184" i="18"/>
  <c r="P183" i="18"/>
  <c r="N183" i="18"/>
  <c r="M183" i="18"/>
  <c r="L183" i="18"/>
  <c r="K183" i="18"/>
  <c r="J183" i="18"/>
  <c r="I183" i="18"/>
  <c r="H183" i="18"/>
  <c r="G183" i="18"/>
  <c r="F183" i="18"/>
  <c r="E183" i="18"/>
  <c r="C183" i="18"/>
  <c r="B183" i="18"/>
  <c r="A183" i="18"/>
  <c r="P182" i="18"/>
  <c r="N182" i="18"/>
  <c r="M182" i="18"/>
  <c r="L182" i="18"/>
  <c r="K182" i="18"/>
  <c r="J182" i="18"/>
  <c r="I182" i="18"/>
  <c r="H182" i="18"/>
  <c r="G182" i="18"/>
  <c r="F182" i="18"/>
  <c r="E182" i="18"/>
  <c r="C182" i="18"/>
  <c r="B182" i="18"/>
  <c r="A182" i="18"/>
  <c r="P181" i="18"/>
  <c r="N181" i="18"/>
  <c r="M181" i="18"/>
  <c r="L181" i="18"/>
  <c r="K181" i="18"/>
  <c r="J181" i="18"/>
  <c r="I181" i="18"/>
  <c r="H181" i="18"/>
  <c r="G181" i="18"/>
  <c r="F181" i="18"/>
  <c r="E181" i="18"/>
  <c r="C181" i="18"/>
  <c r="B181" i="18"/>
  <c r="A181" i="18"/>
  <c r="P180" i="18"/>
  <c r="N180" i="18"/>
  <c r="M180" i="18"/>
  <c r="L180" i="18"/>
  <c r="K180" i="18"/>
  <c r="J180" i="18"/>
  <c r="I180" i="18"/>
  <c r="H180" i="18"/>
  <c r="G180" i="18"/>
  <c r="F180" i="18"/>
  <c r="E180" i="18"/>
  <c r="C180" i="18"/>
  <c r="B180" i="18"/>
  <c r="A180" i="18"/>
  <c r="P179" i="18"/>
  <c r="N179" i="18"/>
  <c r="M179" i="18"/>
  <c r="L179" i="18"/>
  <c r="K179" i="18"/>
  <c r="J179" i="18"/>
  <c r="I179" i="18"/>
  <c r="H179" i="18"/>
  <c r="G179" i="18"/>
  <c r="F179" i="18"/>
  <c r="E179" i="18"/>
  <c r="C179" i="18"/>
  <c r="B179" i="18"/>
  <c r="A179" i="18"/>
  <c r="P178" i="18"/>
  <c r="N178" i="18"/>
  <c r="M178" i="18"/>
  <c r="L178" i="18"/>
  <c r="K178" i="18"/>
  <c r="J178" i="18"/>
  <c r="I178" i="18"/>
  <c r="H178" i="18"/>
  <c r="G178" i="18"/>
  <c r="F178" i="18"/>
  <c r="E178" i="18"/>
  <c r="C178" i="18"/>
  <c r="B178" i="18"/>
  <c r="A178" i="18"/>
  <c r="T177" i="18"/>
  <c r="S177" i="18"/>
  <c r="R177" i="18"/>
  <c r="Q177" i="18"/>
  <c r="P177" i="18"/>
  <c r="O177" i="18"/>
  <c r="N177" i="18"/>
  <c r="M177" i="18"/>
  <c r="J177" i="18"/>
  <c r="I177" i="18"/>
  <c r="H177" i="18"/>
  <c r="G177" i="18"/>
  <c r="F177" i="18"/>
  <c r="E177" i="18"/>
  <c r="C177" i="18"/>
  <c r="B177" i="18"/>
  <c r="A177" i="18"/>
  <c r="U176" i="18"/>
  <c r="T176" i="18"/>
  <c r="S176" i="18"/>
  <c r="Q176" i="18"/>
  <c r="P176" i="18"/>
  <c r="O176" i="18"/>
  <c r="N176" i="18"/>
  <c r="M176" i="18"/>
  <c r="J176" i="18"/>
  <c r="I176" i="18"/>
  <c r="H176" i="18"/>
  <c r="G176" i="18"/>
  <c r="F176" i="18"/>
  <c r="E176" i="18"/>
  <c r="C176" i="18"/>
  <c r="B176" i="18"/>
  <c r="A176" i="18"/>
  <c r="U175" i="18"/>
  <c r="T175" i="18"/>
  <c r="S175" i="18"/>
  <c r="Q175" i="18"/>
  <c r="J175" i="18"/>
  <c r="I175" i="18"/>
  <c r="H175" i="18"/>
  <c r="G175" i="18"/>
  <c r="F175" i="18"/>
  <c r="E175" i="18"/>
  <c r="C175" i="18"/>
  <c r="B175" i="18"/>
  <c r="A175" i="18"/>
  <c r="U174" i="18"/>
  <c r="T174" i="18"/>
  <c r="S174" i="18"/>
  <c r="Q174" i="18"/>
  <c r="J174" i="18"/>
  <c r="I174" i="18"/>
  <c r="H174" i="18"/>
  <c r="G174" i="18"/>
  <c r="F174" i="18"/>
  <c r="E174" i="18"/>
  <c r="C174" i="18"/>
  <c r="B174" i="18"/>
  <c r="A174" i="18"/>
  <c r="U173" i="18"/>
  <c r="T173" i="18"/>
  <c r="S173" i="18"/>
  <c r="Q173" i="18"/>
  <c r="J173" i="18"/>
  <c r="I173" i="18"/>
  <c r="H173" i="18"/>
  <c r="G173" i="18"/>
  <c r="F173" i="18"/>
  <c r="E173" i="18"/>
  <c r="C173" i="18"/>
  <c r="B173" i="18"/>
  <c r="A173" i="18"/>
  <c r="U172" i="18"/>
  <c r="T172" i="18"/>
  <c r="S172" i="18"/>
  <c r="Q172" i="18"/>
  <c r="J172" i="18"/>
  <c r="I172" i="18"/>
  <c r="H172" i="18"/>
  <c r="G172" i="18"/>
  <c r="F172" i="18"/>
  <c r="E172" i="18"/>
  <c r="C172" i="18"/>
  <c r="B172" i="18"/>
  <c r="A172" i="18"/>
  <c r="U171" i="18"/>
  <c r="T171" i="18"/>
  <c r="S171" i="18"/>
  <c r="Q171" i="18"/>
  <c r="J171" i="18"/>
  <c r="I171" i="18"/>
  <c r="H171" i="18"/>
  <c r="G171" i="18"/>
  <c r="F171" i="18"/>
  <c r="E171" i="18"/>
  <c r="C171" i="18"/>
  <c r="B171" i="18"/>
  <c r="A171" i="18"/>
  <c r="U170" i="18"/>
  <c r="T170" i="18"/>
  <c r="S170" i="18"/>
  <c r="Q170" i="18"/>
  <c r="J170" i="18"/>
  <c r="I170" i="18"/>
  <c r="H170" i="18"/>
  <c r="G170" i="18"/>
  <c r="F170" i="18"/>
  <c r="E170" i="18"/>
  <c r="C170" i="18"/>
  <c r="B170" i="18"/>
  <c r="A170" i="18"/>
  <c r="U169" i="18"/>
  <c r="T169" i="18"/>
  <c r="S169" i="18"/>
  <c r="Q169" i="18"/>
  <c r="J169" i="18"/>
  <c r="I169" i="18"/>
  <c r="H169" i="18"/>
  <c r="G169" i="18"/>
  <c r="F169" i="18"/>
  <c r="E169" i="18"/>
  <c r="C169" i="18"/>
  <c r="B169" i="18"/>
  <c r="A169" i="18"/>
  <c r="U168" i="18"/>
  <c r="T168" i="18"/>
  <c r="S168" i="18"/>
  <c r="Q168" i="18"/>
  <c r="J168" i="18"/>
  <c r="I168" i="18"/>
  <c r="H168" i="18"/>
  <c r="G168" i="18"/>
  <c r="F168" i="18"/>
  <c r="E168" i="18"/>
  <c r="C168" i="18"/>
  <c r="B168" i="18"/>
  <c r="A168" i="18"/>
  <c r="U167" i="18"/>
  <c r="T167" i="18"/>
  <c r="S167" i="18"/>
  <c r="Q167" i="18"/>
  <c r="J167" i="18"/>
  <c r="I167" i="18"/>
  <c r="H167" i="18"/>
  <c r="G167" i="18"/>
  <c r="F167" i="18"/>
  <c r="E167" i="18"/>
  <c r="C167" i="18"/>
  <c r="B167" i="18"/>
  <c r="A167" i="18"/>
  <c r="U166" i="18"/>
  <c r="T166" i="18"/>
  <c r="S166" i="18"/>
  <c r="Q166" i="18"/>
  <c r="J166" i="18"/>
  <c r="I166" i="18"/>
  <c r="H166" i="18"/>
  <c r="G166" i="18"/>
  <c r="F166" i="18"/>
  <c r="E166" i="18"/>
  <c r="C166" i="18"/>
  <c r="B166" i="18"/>
  <c r="A166" i="18"/>
  <c r="U165" i="18"/>
  <c r="T165" i="18"/>
  <c r="S165" i="18"/>
  <c r="Q165" i="18"/>
  <c r="J165" i="18"/>
  <c r="I165" i="18"/>
  <c r="H165" i="18"/>
  <c r="G165" i="18"/>
  <c r="F165" i="18"/>
  <c r="E165" i="18"/>
  <c r="C165" i="18"/>
  <c r="B165" i="18"/>
  <c r="A165" i="18"/>
  <c r="U164" i="18"/>
  <c r="T164" i="18"/>
  <c r="S164" i="18"/>
  <c r="Q164" i="18"/>
  <c r="J164" i="18"/>
  <c r="I164" i="18"/>
  <c r="H164" i="18"/>
  <c r="G164" i="18"/>
  <c r="F164" i="18"/>
  <c r="E164" i="18"/>
  <c r="C164" i="18"/>
  <c r="B164" i="18"/>
  <c r="A164" i="18"/>
  <c r="U163" i="18"/>
  <c r="T163" i="18"/>
  <c r="S163" i="18"/>
  <c r="Q163" i="18"/>
  <c r="J163" i="18"/>
  <c r="I163" i="18"/>
  <c r="H163" i="18"/>
  <c r="G163" i="18"/>
  <c r="F163" i="18"/>
  <c r="E163" i="18"/>
  <c r="C163" i="18"/>
  <c r="B163" i="18"/>
  <c r="A163" i="18"/>
  <c r="U162" i="18"/>
  <c r="T162" i="18"/>
  <c r="S162" i="18"/>
  <c r="Q162" i="18"/>
  <c r="J162" i="18"/>
  <c r="I162" i="18"/>
  <c r="H162" i="18"/>
  <c r="G162" i="18"/>
  <c r="F162" i="18"/>
  <c r="E162" i="18"/>
  <c r="C162" i="18"/>
  <c r="B162" i="18"/>
  <c r="A162" i="18"/>
  <c r="U161" i="18"/>
  <c r="T161" i="18"/>
  <c r="S161" i="18"/>
  <c r="Q161" i="18"/>
  <c r="J161" i="18"/>
  <c r="I161" i="18"/>
  <c r="H161" i="18"/>
  <c r="G161" i="18"/>
  <c r="F161" i="18"/>
  <c r="E161" i="18"/>
  <c r="C161" i="18"/>
  <c r="B161" i="18"/>
  <c r="A161" i="18"/>
  <c r="U160" i="18"/>
  <c r="T160" i="18"/>
  <c r="S160" i="18"/>
  <c r="Q160" i="18"/>
  <c r="J160" i="18"/>
  <c r="I160" i="18"/>
  <c r="H160" i="18"/>
  <c r="G160" i="18"/>
  <c r="F160" i="18"/>
  <c r="E160" i="18"/>
  <c r="C160" i="18"/>
  <c r="B160" i="18"/>
  <c r="A160" i="18"/>
  <c r="U159" i="18"/>
  <c r="T159" i="18"/>
  <c r="S159" i="18"/>
  <c r="Q159" i="18"/>
  <c r="J159" i="18"/>
  <c r="I159" i="18"/>
  <c r="H159" i="18"/>
  <c r="G159" i="18"/>
  <c r="F159" i="18"/>
  <c r="E159" i="18"/>
  <c r="C159" i="18"/>
  <c r="B159" i="18"/>
  <c r="A159" i="18"/>
  <c r="U158" i="18"/>
  <c r="T158" i="18"/>
  <c r="S158" i="18"/>
  <c r="Q158" i="18"/>
  <c r="J158" i="18"/>
  <c r="I158" i="18"/>
  <c r="H158" i="18"/>
  <c r="G158" i="18"/>
  <c r="F158" i="18"/>
  <c r="E158" i="18"/>
  <c r="C158" i="18"/>
  <c r="B158" i="18"/>
  <c r="A158" i="18"/>
  <c r="U157" i="18"/>
  <c r="T157" i="18"/>
  <c r="S157" i="18"/>
  <c r="Q157" i="18"/>
  <c r="J157" i="18"/>
  <c r="I157" i="18"/>
  <c r="H157" i="18"/>
  <c r="G157" i="18"/>
  <c r="F157" i="18"/>
  <c r="E157" i="18"/>
  <c r="C157" i="18"/>
  <c r="B157" i="18"/>
  <c r="A157" i="18"/>
  <c r="U156" i="18"/>
  <c r="T156" i="18"/>
  <c r="S156" i="18"/>
  <c r="Q156" i="18"/>
  <c r="J156" i="18"/>
  <c r="I156" i="18"/>
  <c r="H156" i="18"/>
  <c r="G156" i="18"/>
  <c r="F156" i="18"/>
  <c r="E156" i="18"/>
  <c r="C156" i="18"/>
  <c r="B156" i="18"/>
  <c r="A156" i="18"/>
  <c r="U155" i="18"/>
  <c r="T155" i="18"/>
  <c r="S155" i="18"/>
  <c r="Q155" i="18"/>
  <c r="J155" i="18"/>
  <c r="I155" i="18"/>
  <c r="H155" i="18"/>
  <c r="G155" i="18"/>
  <c r="F155" i="18"/>
  <c r="E155" i="18"/>
  <c r="C155" i="18"/>
  <c r="B155" i="18"/>
  <c r="A155" i="18"/>
  <c r="U154" i="18"/>
  <c r="T154" i="18"/>
  <c r="S154" i="18"/>
  <c r="Q154" i="18"/>
  <c r="J154" i="18"/>
  <c r="I154" i="18"/>
  <c r="H154" i="18"/>
  <c r="G154" i="18"/>
  <c r="F154" i="18"/>
  <c r="E154" i="18"/>
  <c r="C154" i="18"/>
  <c r="B154" i="18"/>
  <c r="A154" i="18"/>
  <c r="U153" i="18"/>
  <c r="T153" i="18"/>
  <c r="S153" i="18"/>
  <c r="Q153" i="18"/>
  <c r="J153" i="18"/>
  <c r="I153" i="18"/>
  <c r="H153" i="18"/>
  <c r="G153" i="18"/>
  <c r="F153" i="18"/>
  <c r="E153" i="18"/>
  <c r="C153" i="18"/>
  <c r="B153" i="18"/>
  <c r="A153" i="18"/>
  <c r="U152" i="18"/>
  <c r="T152" i="18"/>
  <c r="S152" i="18"/>
  <c r="Q152" i="18"/>
  <c r="J152" i="18"/>
  <c r="I152" i="18"/>
  <c r="H152" i="18"/>
  <c r="G152" i="18"/>
  <c r="F152" i="18"/>
  <c r="E152" i="18"/>
  <c r="C152" i="18"/>
  <c r="B152" i="18"/>
  <c r="A152" i="18"/>
  <c r="U151" i="18"/>
  <c r="T151" i="18"/>
  <c r="S151" i="18"/>
  <c r="Q151" i="18"/>
  <c r="J151" i="18"/>
  <c r="I151" i="18"/>
  <c r="H151" i="18"/>
  <c r="G151" i="18"/>
  <c r="F151" i="18"/>
  <c r="E151" i="18"/>
  <c r="C151" i="18"/>
  <c r="B151" i="18"/>
  <c r="A151" i="18"/>
  <c r="U150" i="18"/>
  <c r="T150" i="18"/>
  <c r="S150" i="18"/>
  <c r="Q150" i="18"/>
  <c r="J150" i="18"/>
  <c r="I150" i="18"/>
  <c r="H150" i="18"/>
  <c r="G150" i="18"/>
  <c r="F150" i="18"/>
  <c r="E150" i="18"/>
  <c r="C150" i="18"/>
  <c r="B150" i="18"/>
  <c r="A150" i="18"/>
  <c r="U149" i="18"/>
  <c r="T149" i="18"/>
  <c r="S149" i="18"/>
  <c r="Q149" i="18"/>
  <c r="J149" i="18"/>
  <c r="I149" i="18"/>
  <c r="H149" i="18"/>
  <c r="G149" i="18"/>
  <c r="F149" i="18"/>
  <c r="E149" i="18"/>
  <c r="C149" i="18"/>
  <c r="B149" i="18"/>
  <c r="A149" i="18"/>
  <c r="U148" i="18"/>
  <c r="T148" i="18"/>
  <c r="S148" i="18"/>
  <c r="Q148" i="18"/>
  <c r="J148" i="18"/>
  <c r="I148" i="18"/>
  <c r="H148" i="18"/>
  <c r="G148" i="18"/>
  <c r="F148" i="18"/>
  <c r="E148" i="18"/>
  <c r="C148" i="18"/>
  <c r="B148" i="18"/>
  <c r="A148" i="18"/>
  <c r="U147" i="18"/>
  <c r="T147" i="18"/>
  <c r="S147" i="18"/>
  <c r="Q147" i="18"/>
  <c r="J147" i="18"/>
  <c r="I147" i="18"/>
  <c r="H147" i="18"/>
  <c r="G147" i="18"/>
  <c r="F147" i="18"/>
  <c r="E147" i="18"/>
  <c r="C147" i="18"/>
  <c r="B147" i="18"/>
  <c r="A147" i="18"/>
  <c r="U146" i="18"/>
  <c r="T146" i="18"/>
  <c r="S146" i="18"/>
  <c r="Q146" i="18"/>
  <c r="J146" i="18"/>
  <c r="I146" i="18"/>
  <c r="H146" i="18"/>
  <c r="G146" i="18"/>
  <c r="F146" i="18"/>
  <c r="E146" i="18"/>
  <c r="C146" i="18"/>
  <c r="B146" i="18"/>
  <c r="A146" i="18"/>
  <c r="U145" i="18"/>
  <c r="T145" i="18"/>
  <c r="S145" i="18"/>
  <c r="Q145" i="18"/>
  <c r="J145" i="18"/>
  <c r="I145" i="18"/>
  <c r="H145" i="18"/>
  <c r="G145" i="18"/>
  <c r="F145" i="18"/>
  <c r="E145" i="18"/>
  <c r="C145" i="18"/>
  <c r="B145" i="18"/>
  <c r="A145" i="18"/>
  <c r="U144" i="18"/>
  <c r="T144" i="18"/>
  <c r="S144" i="18"/>
  <c r="Q144" i="18"/>
  <c r="J144" i="18"/>
  <c r="I144" i="18"/>
  <c r="H144" i="18"/>
  <c r="G144" i="18"/>
  <c r="F144" i="18"/>
  <c r="E144" i="18"/>
  <c r="C144" i="18"/>
  <c r="B144" i="18"/>
  <c r="A144" i="18"/>
  <c r="U143" i="18"/>
  <c r="T143" i="18"/>
  <c r="S143" i="18"/>
  <c r="Q143" i="18"/>
  <c r="J143" i="18"/>
  <c r="I143" i="18"/>
  <c r="H143" i="18"/>
  <c r="G143" i="18"/>
  <c r="F143" i="18"/>
  <c r="E143" i="18"/>
  <c r="C143" i="18"/>
  <c r="B143" i="18"/>
  <c r="A143" i="18"/>
  <c r="U142" i="18"/>
  <c r="T142" i="18"/>
  <c r="S142" i="18"/>
  <c r="Q142" i="18"/>
  <c r="J142" i="18"/>
  <c r="I142" i="18"/>
  <c r="H142" i="18"/>
  <c r="G142" i="18"/>
  <c r="F142" i="18"/>
  <c r="E142" i="18"/>
  <c r="C142" i="18"/>
  <c r="B142" i="18"/>
  <c r="A142" i="18"/>
  <c r="U141" i="18"/>
  <c r="T141" i="18"/>
  <c r="S141" i="18"/>
  <c r="Q141" i="18"/>
  <c r="J141" i="18"/>
  <c r="I141" i="18"/>
  <c r="H141" i="18"/>
  <c r="G141" i="18"/>
  <c r="F141" i="18"/>
  <c r="E141" i="18"/>
  <c r="C141" i="18"/>
  <c r="B141" i="18"/>
  <c r="A141" i="18"/>
  <c r="U140" i="18"/>
  <c r="T140" i="18"/>
  <c r="S140" i="18"/>
  <c r="Q140" i="18"/>
  <c r="J140" i="18"/>
  <c r="I140" i="18"/>
  <c r="H140" i="18"/>
  <c r="G140" i="18"/>
  <c r="F140" i="18"/>
  <c r="E140" i="18"/>
  <c r="C140" i="18"/>
  <c r="B140" i="18"/>
  <c r="A140" i="18"/>
  <c r="U139" i="18"/>
  <c r="T139" i="18"/>
  <c r="S139" i="18"/>
  <c r="Q139" i="18"/>
  <c r="J139" i="18"/>
  <c r="I139" i="18"/>
  <c r="H139" i="18"/>
  <c r="G139" i="18"/>
  <c r="F139" i="18"/>
  <c r="E139" i="18"/>
  <c r="C139" i="18"/>
  <c r="B139" i="18"/>
  <c r="A139" i="18"/>
  <c r="U138" i="18"/>
  <c r="T138" i="18"/>
  <c r="S138" i="18"/>
  <c r="Q138" i="18"/>
  <c r="J138" i="18"/>
  <c r="I138" i="18"/>
  <c r="H138" i="18"/>
  <c r="G138" i="18"/>
  <c r="F138" i="18"/>
  <c r="E138" i="18"/>
  <c r="C138" i="18"/>
  <c r="B138" i="18"/>
  <c r="A138" i="18"/>
  <c r="U137" i="18"/>
  <c r="T137" i="18"/>
  <c r="S137" i="18"/>
  <c r="Q137" i="18"/>
  <c r="J137" i="18"/>
  <c r="I137" i="18"/>
  <c r="H137" i="18"/>
  <c r="G137" i="18"/>
  <c r="F137" i="18"/>
  <c r="E137" i="18"/>
  <c r="C137" i="18"/>
  <c r="B137" i="18"/>
  <c r="A137" i="18"/>
  <c r="U136" i="18"/>
  <c r="T136" i="18"/>
  <c r="S136" i="18"/>
  <c r="Q136" i="18"/>
  <c r="J136" i="18"/>
  <c r="I136" i="18"/>
  <c r="H136" i="18"/>
  <c r="G136" i="18"/>
  <c r="F136" i="18"/>
  <c r="E136" i="18"/>
  <c r="C136" i="18"/>
  <c r="B136" i="18"/>
  <c r="A136" i="18"/>
  <c r="U135" i="18"/>
  <c r="T135" i="18"/>
  <c r="S135" i="18"/>
  <c r="Q135" i="18"/>
  <c r="J135" i="18"/>
  <c r="I135" i="18"/>
  <c r="H135" i="18"/>
  <c r="G135" i="18"/>
  <c r="F135" i="18"/>
  <c r="E135" i="18"/>
  <c r="C135" i="18"/>
  <c r="B135" i="18"/>
  <c r="A135" i="18"/>
  <c r="U134" i="18"/>
  <c r="T134" i="18"/>
  <c r="S134" i="18"/>
  <c r="Q134" i="18"/>
  <c r="J134" i="18"/>
  <c r="I134" i="18"/>
  <c r="H134" i="18"/>
  <c r="G134" i="18"/>
  <c r="F134" i="18"/>
  <c r="E134" i="18"/>
  <c r="C134" i="18"/>
  <c r="B134" i="18"/>
  <c r="A134" i="18"/>
  <c r="U133" i="18"/>
  <c r="T133" i="18"/>
  <c r="S133" i="18"/>
  <c r="Q133" i="18"/>
  <c r="J133" i="18"/>
  <c r="I133" i="18"/>
  <c r="H133" i="18"/>
  <c r="G133" i="18"/>
  <c r="F133" i="18"/>
  <c r="E133" i="18"/>
  <c r="C133" i="18"/>
  <c r="B133" i="18"/>
  <c r="A133" i="18"/>
  <c r="U132" i="18"/>
  <c r="T132" i="18"/>
  <c r="S132" i="18"/>
  <c r="Q132" i="18"/>
  <c r="J132" i="18"/>
  <c r="I132" i="18"/>
  <c r="H132" i="18"/>
  <c r="G132" i="18"/>
  <c r="F132" i="18"/>
  <c r="E132" i="18"/>
  <c r="C132" i="18"/>
  <c r="B132" i="18"/>
  <c r="A132" i="18"/>
  <c r="U131" i="18"/>
  <c r="T131" i="18"/>
  <c r="S131" i="18"/>
  <c r="Q131" i="18"/>
  <c r="J131" i="18"/>
  <c r="I131" i="18"/>
  <c r="H131" i="18"/>
  <c r="G131" i="18"/>
  <c r="F131" i="18"/>
  <c r="E131" i="18"/>
  <c r="C131" i="18"/>
  <c r="B131" i="18"/>
  <c r="A131" i="18"/>
  <c r="U130" i="18"/>
  <c r="T130" i="18"/>
  <c r="S130" i="18"/>
  <c r="Q130" i="18"/>
  <c r="J130" i="18"/>
  <c r="I130" i="18"/>
  <c r="H130" i="18"/>
  <c r="G130" i="18"/>
  <c r="F130" i="18"/>
  <c r="E130" i="18"/>
  <c r="C130" i="18"/>
  <c r="B130" i="18"/>
  <c r="A130" i="18"/>
  <c r="U129" i="18"/>
  <c r="T129" i="18"/>
  <c r="S129" i="18"/>
  <c r="Q129" i="18"/>
  <c r="J129" i="18"/>
  <c r="I129" i="18"/>
  <c r="H129" i="18"/>
  <c r="G129" i="18"/>
  <c r="F129" i="18"/>
  <c r="E129" i="18"/>
  <c r="C129" i="18"/>
  <c r="B129" i="18"/>
  <c r="A129" i="18"/>
  <c r="U128" i="18"/>
  <c r="T128" i="18"/>
  <c r="S128" i="18"/>
  <c r="Q128" i="18"/>
  <c r="J128" i="18"/>
  <c r="I128" i="18"/>
  <c r="H128" i="18"/>
  <c r="G128" i="18"/>
  <c r="F128" i="18"/>
  <c r="E128" i="18"/>
  <c r="C128" i="18"/>
  <c r="B128" i="18"/>
  <c r="A128" i="18"/>
  <c r="U127" i="18"/>
  <c r="T127" i="18"/>
  <c r="S127" i="18"/>
  <c r="Q127" i="18"/>
  <c r="J127" i="18"/>
  <c r="I127" i="18"/>
  <c r="H127" i="18"/>
  <c r="G127" i="18"/>
  <c r="F127" i="18"/>
  <c r="E127" i="18"/>
  <c r="C127" i="18"/>
  <c r="B127" i="18"/>
  <c r="A127" i="18"/>
  <c r="U126" i="18"/>
  <c r="T126" i="18"/>
  <c r="S126" i="18"/>
  <c r="Q126" i="18"/>
  <c r="J126" i="18"/>
  <c r="I126" i="18"/>
  <c r="H126" i="18"/>
  <c r="G126" i="18"/>
  <c r="F126" i="18"/>
  <c r="E126" i="18"/>
  <c r="C126" i="18"/>
  <c r="B126" i="18"/>
  <c r="A126" i="18"/>
  <c r="U125" i="18"/>
  <c r="T125" i="18"/>
  <c r="S125" i="18"/>
  <c r="Q125" i="18"/>
  <c r="J125" i="18"/>
  <c r="I125" i="18"/>
  <c r="H125" i="18"/>
  <c r="G125" i="18"/>
  <c r="F125" i="18"/>
  <c r="E125" i="18"/>
  <c r="C125" i="18"/>
  <c r="B125" i="18"/>
  <c r="A125" i="18"/>
  <c r="U124" i="18"/>
  <c r="T124" i="18"/>
  <c r="S124" i="18"/>
  <c r="Q124" i="18"/>
  <c r="J124" i="18"/>
  <c r="I124" i="18"/>
  <c r="H124" i="18"/>
  <c r="G124" i="18"/>
  <c r="F124" i="18"/>
  <c r="E124" i="18"/>
  <c r="C124" i="18"/>
  <c r="B124" i="18"/>
  <c r="A124" i="18"/>
  <c r="U123" i="18"/>
  <c r="T123" i="18"/>
  <c r="S123" i="18"/>
  <c r="Q123" i="18"/>
  <c r="J123" i="18"/>
  <c r="I123" i="18"/>
  <c r="H123" i="18"/>
  <c r="G123" i="18"/>
  <c r="F123" i="18"/>
  <c r="E123" i="18"/>
  <c r="C123" i="18"/>
  <c r="B123" i="18"/>
  <c r="A123" i="18"/>
  <c r="U122" i="18"/>
  <c r="T122" i="18"/>
  <c r="S122" i="18"/>
  <c r="Q122" i="18"/>
  <c r="J122" i="18"/>
  <c r="I122" i="18"/>
  <c r="H122" i="18"/>
  <c r="G122" i="18"/>
  <c r="F122" i="18"/>
  <c r="E122" i="18"/>
  <c r="C122" i="18"/>
  <c r="B122" i="18"/>
  <c r="A122" i="18"/>
  <c r="U121" i="18"/>
  <c r="T121" i="18"/>
  <c r="S121" i="18"/>
  <c r="Q121" i="18"/>
  <c r="J121" i="18"/>
  <c r="I121" i="18"/>
  <c r="H121" i="18"/>
  <c r="G121" i="18"/>
  <c r="F121" i="18"/>
  <c r="E121" i="18"/>
  <c r="C121" i="18"/>
  <c r="B121" i="18"/>
  <c r="A121" i="18"/>
  <c r="U120" i="18"/>
  <c r="T120" i="18"/>
  <c r="S120" i="18"/>
  <c r="Q120" i="18"/>
  <c r="J120" i="18"/>
  <c r="I120" i="18"/>
  <c r="H120" i="18"/>
  <c r="G120" i="18"/>
  <c r="F120" i="18"/>
  <c r="E120" i="18"/>
  <c r="C120" i="18"/>
  <c r="B120" i="18"/>
  <c r="A120" i="18"/>
  <c r="U119" i="18"/>
  <c r="T119" i="18"/>
  <c r="S119" i="18"/>
  <c r="Q119" i="18"/>
  <c r="J119" i="18"/>
  <c r="I119" i="18"/>
  <c r="H119" i="18"/>
  <c r="G119" i="18"/>
  <c r="F119" i="18"/>
  <c r="E119" i="18"/>
  <c r="C119" i="18"/>
  <c r="B119" i="18"/>
  <c r="A119" i="18"/>
  <c r="U118" i="18"/>
  <c r="T118" i="18"/>
  <c r="S118" i="18"/>
  <c r="Q118" i="18"/>
  <c r="J118" i="18"/>
  <c r="I118" i="18"/>
  <c r="H118" i="18"/>
  <c r="G118" i="18"/>
  <c r="F118" i="18"/>
  <c r="E118" i="18"/>
  <c r="C118" i="18"/>
  <c r="B118" i="18"/>
  <c r="A118" i="18"/>
  <c r="U117" i="18"/>
  <c r="T117" i="18"/>
  <c r="S117" i="18"/>
  <c r="Q117" i="18"/>
  <c r="J117" i="18"/>
  <c r="I117" i="18"/>
  <c r="H117" i="18"/>
  <c r="G117" i="18"/>
  <c r="F117" i="18"/>
  <c r="E117" i="18"/>
  <c r="C117" i="18"/>
  <c r="B117" i="18"/>
  <c r="A117" i="18"/>
  <c r="U116" i="18"/>
  <c r="T116" i="18"/>
  <c r="S116" i="18"/>
  <c r="Q116" i="18"/>
  <c r="J116" i="18"/>
  <c r="I116" i="18"/>
  <c r="H116" i="18"/>
  <c r="G116" i="18"/>
  <c r="F116" i="18"/>
  <c r="E116" i="18"/>
  <c r="C116" i="18"/>
  <c r="B116" i="18"/>
  <c r="A116" i="18"/>
  <c r="U115" i="18"/>
  <c r="T115" i="18"/>
  <c r="S115" i="18"/>
  <c r="Q115" i="18"/>
  <c r="J115" i="18"/>
  <c r="I115" i="18"/>
  <c r="H115" i="18"/>
  <c r="G115" i="18"/>
  <c r="F115" i="18"/>
  <c r="E115" i="18"/>
  <c r="C115" i="18"/>
  <c r="B115" i="18"/>
  <c r="A115" i="18"/>
  <c r="U114" i="18"/>
  <c r="T114" i="18"/>
  <c r="S114" i="18"/>
  <c r="Q114" i="18"/>
  <c r="J114" i="18"/>
  <c r="I114" i="18"/>
  <c r="H114" i="18"/>
  <c r="G114" i="18"/>
  <c r="F114" i="18"/>
  <c r="E114" i="18"/>
  <c r="C114" i="18"/>
  <c r="B114" i="18"/>
  <c r="A114" i="18"/>
  <c r="U113" i="18"/>
  <c r="T113" i="18"/>
  <c r="S113" i="18"/>
  <c r="Q113" i="18"/>
  <c r="J113" i="18"/>
  <c r="I113" i="18"/>
  <c r="H113" i="18"/>
  <c r="G113" i="18"/>
  <c r="F113" i="18"/>
  <c r="E113" i="18"/>
  <c r="C113" i="18"/>
  <c r="B113" i="18"/>
  <c r="A113" i="18"/>
  <c r="U112" i="18"/>
  <c r="T112" i="18"/>
  <c r="S112" i="18"/>
  <c r="Q112" i="18"/>
  <c r="J112" i="18"/>
  <c r="I112" i="18"/>
  <c r="H112" i="18"/>
  <c r="G112" i="18"/>
  <c r="F112" i="18"/>
  <c r="E112" i="18"/>
  <c r="C112" i="18"/>
  <c r="B112" i="18"/>
  <c r="A112" i="18"/>
  <c r="U111" i="18"/>
  <c r="T111" i="18"/>
  <c r="S111" i="18"/>
  <c r="Q111" i="18"/>
  <c r="J111" i="18"/>
  <c r="I111" i="18"/>
  <c r="H111" i="18"/>
  <c r="G111" i="18"/>
  <c r="F111" i="18"/>
  <c r="E111" i="18"/>
  <c r="C111" i="18"/>
  <c r="B111" i="18"/>
  <c r="A111" i="18"/>
  <c r="U110" i="18"/>
  <c r="T110" i="18"/>
  <c r="S110" i="18"/>
  <c r="Q110" i="18"/>
  <c r="J110" i="18"/>
  <c r="I110" i="18"/>
  <c r="H110" i="18"/>
  <c r="G110" i="18"/>
  <c r="F110" i="18"/>
  <c r="E110" i="18"/>
  <c r="C110" i="18"/>
  <c r="B110" i="18"/>
  <c r="A110" i="18"/>
  <c r="U109" i="18"/>
  <c r="T109" i="18"/>
  <c r="S109" i="18"/>
  <c r="Q109" i="18"/>
  <c r="J109" i="18"/>
  <c r="I109" i="18"/>
  <c r="H109" i="18"/>
  <c r="G109" i="18"/>
  <c r="F109" i="18"/>
  <c r="E109" i="18"/>
  <c r="C109" i="18"/>
  <c r="B109" i="18"/>
  <c r="A109" i="18"/>
  <c r="U108" i="18"/>
  <c r="T108" i="18"/>
  <c r="S108" i="18"/>
  <c r="Q108" i="18"/>
  <c r="J108" i="18"/>
  <c r="I108" i="18"/>
  <c r="H108" i="18"/>
  <c r="G108" i="18"/>
  <c r="F108" i="18"/>
  <c r="E108" i="18"/>
  <c r="C108" i="18"/>
  <c r="B108" i="18"/>
  <c r="A108" i="18"/>
  <c r="U107" i="18"/>
  <c r="T107" i="18"/>
  <c r="S107" i="18"/>
  <c r="Q107" i="18"/>
  <c r="J107" i="18"/>
  <c r="I107" i="18"/>
  <c r="H107" i="18"/>
  <c r="G107" i="18"/>
  <c r="F107" i="18"/>
  <c r="E107" i="18"/>
  <c r="C107" i="18"/>
  <c r="B107" i="18"/>
  <c r="A107" i="18"/>
  <c r="U106" i="18"/>
  <c r="T106" i="18"/>
  <c r="S106" i="18"/>
  <c r="Q106" i="18"/>
  <c r="J106" i="18"/>
  <c r="I106" i="18"/>
  <c r="H106" i="18"/>
  <c r="G106" i="18"/>
  <c r="F106" i="18"/>
  <c r="E106" i="18"/>
  <c r="C106" i="18"/>
  <c r="B106" i="18"/>
  <c r="A106" i="18"/>
  <c r="U105" i="18"/>
  <c r="T105" i="18"/>
  <c r="S105" i="18"/>
  <c r="Q105" i="18"/>
  <c r="J105" i="18"/>
  <c r="I105" i="18"/>
  <c r="H105" i="18"/>
  <c r="G105" i="18"/>
  <c r="F105" i="18"/>
  <c r="E105" i="18"/>
  <c r="C105" i="18"/>
  <c r="B105" i="18"/>
  <c r="A105" i="18"/>
  <c r="U104" i="18"/>
  <c r="T104" i="18"/>
  <c r="S104" i="18"/>
  <c r="Q104" i="18"/>
  <c r="J104" i="18"/>
  <c r="I104" i="18"/>
  <c r="H104" i="18"/>
  <c r="G104" i="18"/>
  <c r="F104" i="18"/>
  <c r="E104" i="18"/>
  <c r="C104" i="18"/>
  <c r="B104" i="18"/>
  <c r="A104" i="18"/>
  <c r="U103" i="18"/>
  <c r="T103" i="18"/>
  <c r="S103" i="18"/>
  <c r="Q103" i="18"/>
  <c r="J103" i="18"/>
  <c r="I103" i="18"/>
  <c r="H103" i="18"/>
  <c r="G103" i="18"/>
  <c r="F103" i="18"/>
  <c r="E103" i="18"/>
  <c r="C103" i="18"/>
  <c r="B103" i="18"/>
  <c r="A103" i="18"/>
  <c r="U102" i="18"/>
  <c r="T102" i="18"/>
  <c r="S102" i="18"/>
  <c r="Q102" i="18"/>
  <c r="J102" i="18"/>
  <c r="I102" i="18"/>
  <c r="H102" i="18"/>
  <c r="G102" i="18"/>
  <c r="F102" i="18"/>
  <c r="E102" i="18"/>
  <c r="C102" i="18"/>
  <c r="B102" i="18"/>
  <c r="A102" i="18"/>
  <c r="U101" i="18"/>
  <c r="T101" i="18"/>
  <c r="S101" i="18"/>
  <c r="Q101" i="18"/>
  <c r="J101" i="18"/>
  <c r="I101" i="18"/>
  <c r="H101" i="18"/>
  <c r="G101" i="18"/>
  <c r="F101" i="18"/>
  <c r="E101" i="18"/>
  <c r="C101" i="18"/>
  <c r="B101" i="18"/>
  <c r="A101" i="18"/>
  <c r="U100" i="18"/>
  <c r="T100" i="18"/>
  <c r="S100" i="18"/>
  <c r="Q100" i="18"/>
  <c r="J100" i="18"/>
  <c r="I100" i="18"/>
  <c r="H100" i="18"/>
  <c r="G100" i="18"/>
  <c r="F100" i="18"/>
  <c r="E100" i="18"/>
  <c r="C100" i="18"/>
  <c r="B100" i="18"/>
  <c r="A100" i="18"/>
  <c r="U99" i="18"/>
  <c r="T99" i="18"/>
  <c r="S99" i="18"/>
  <c r="Q99" i="18"/>
  <c r="J99" i="18"/>
  <c r="I99" i="18"/>
  <c r="H99" i="18"/>
  <c r="G99" i="18"/>
  <c r="F99" i="18"/>
  <c r="E99" i="18"/>
  <c r="C99" i="18"/>
  <c r="B99" i="18"/>
  <c r="A99" i="18"/>
  <c r="U98" i="18"/>
  <c r="T98" i="18"/>
  <c r="S98" i="18"/>
  <c r="Q98" i="18"/>
  <c r="J98" i="18"/>
  <c r="I98" i="18"/>
  <c r="H98" i="18"/>
  <c r="G98" i="18"/>
  <c r="F98" i="18"/>
  <c r="E98" i="18"/>
  <c r="C98" i="18"/>
  <c r="B98" i="18"/>
  <c r="A98" i="18"/>
  <c r="U97" i="18"/>
  <c r="T97" i="18"/>
  <c r="S97" i="18"/>
  <c r="Q97" i="18"/>
  <c r="J97" i="18"/>
  <c r="I97" i="18"/>
  <c r="H97" i="18"/>
  <c r="G97" i="18"/>
  <c r="F97" i="18"/>
  <c r="E97" i="18"/>
  <c r="C97" i="18"/>
  <c r="B97" i="18"/>
  <c r="A97" i="18"/>
  <c r="U96" i="18"/>
  <c r="T96" i="18"/>
  <c r="S96" i="18"/>
  <c r="Q96" i="18"/>
  <c r="J96" i="18"/>
  <c r="I96" i="18"/>
  <c r="H96" i="18"/>
  <c r="G96" i="18"/>
  <c r="F96" i="18"/>
  <c r="E96" i="18"/>
  <c r="C96" i="18"/>
  <c r="B96" i="18"/>
  <c r="A96" i="18"/>
  <c r="U95" i="18"/>
  <c r="T95" i="18"/>
  <c r="S95" i="18"/>
  <c r="Q95" i="18"/>
  <c r="J95" i="18"/>
  <c r="I95" i="18"/>
  <c r="H95" i="18"/>
  <c r="G95" i="18"/>
  <c r="F95" i="18"/>
  <c r="E95" i="18"/>
  <c r="C95" i="18"/>
  <c r="B95" i="18"/>
  <c r="A95" i="18"/>
  <c r="U94" i="18"/>
  <c r="T94" i="18"/>
  <c r="S94" i="18"/>
  <c r="Q94" i="18"/>
  <c r="J94" i="18"/>
  <c r="I94" i="18"/>
  <c r="H94" i="18"/>
  <c r="G94" i="18"/>
  <c r="F94" i="18"/>
  <c r="E94" i="18"/>
  <c r="C94" i="18"/>
  <c r="B94" i="18"/>
  <c r="A94" i="18"/>
  <c r="U93" i="18"/>
  <c r="T93" i="18"/>
  <c r="S93" i="18"/>
  <c r="Q93" i="18"/>
  <c r="J93" i="18"/>
  <c r="I93" i="18"/>
  <c r="H93" i="18"/>
  <c r="G93" i="18"/>
  <c r="F93" i="18"/>
  <c r="E93" i="18"/>
  <c r="C93" i="18"/>
  <c r="B93" i="18"/>
  <c r="A93" i="18"/>
  <c r="U92" i="18"/>
  <c r="T92" i="18"/>
  <c r="S92" i="18"/>
  <c r="Q92" i="18"/>
  <c r="J92" i="18"/>
  <c r="I92" i="18"/>
  <c r="H92" i="18"/>
  <c r="G92" i="18"/>
  <c r="F92" i="18"/>
  <c r="E92" i="18"/>
  <c r="C92" i="18"/>
  <c r="B92" i="18"/>
  <c r="A92" i="18"/>
  <c r="U91" i="18"/>
  <c r="T91" i="18"/>
  <c r="S91" i="18"/>
  <c r="Q91" i="18"/>
  <c r="J91" i="18"/>
  <c r="I91" i="18"/>
  <c r="H91" i="18"/>
  <c r="G91" i="18"/>
  <c r="F91" i="18"/>
  <c r="E91" i="18"/>
  <c r="C91" i="18"/>
  <c r="B91" i="18"/>
  <c r="A91" i="18"/>
  <c r="U90" i="18"/>
  <c r="T90" i="18"/>
  <c r="S90" i="18"/>
  <c r="Q90" i="18"/>
  <c r="J90" i="18"/>
  <c r="I90" i="18"/>
  <c r="H90" i="18"/>
  <c r="G90" i="18"/>
  <c r="F90" i="18"/>
  <c r="E90" i="18"/>
  <c r="C90" i="18"/>
  <c r="B90" i="18"/>
  <c r="A90" i="18"/>
  <c r="U89" i="18"/>
  <c r="T89" i="18"/>
  <c r="S89" i="18"/>
  <c r="Q89" i="18"/>
  <c r="J89" i="18"/>
  <c r="I89" i="18"/>
  <c r="H89" i="18"/>
  <c r="G89" i="18"/>
  <c r="F89" i="18"/>
  <c r="E89" i="18"/>
  <c r="C89" i="18"/>
  <c r="B89" i="18"/>
  <c r="A89" i="18"/>
  <c r="U88" i="18"/>
  <c r="T88" i="18"/>
  <c r="S88" i="18"/>
  <c r="Q88" i="18"/>
  <c r="J88" i="18"/>
  <c r="I88" i="18"/>
  <c r="H88" i="18"/>
  <c r="G88" i="18"/>
  <c r="F88" i="18"/>
  <c r="E88" i="18"/>
  <c r="C88" i="18"/>
  <c r="B88" i="18"/>
  <c r="A88" i="18"/>
  <c r="U87" i="18"/>
  <c r="T87" i="18"/>
  <c r="S87" i="18"/>
  <c r="Q87" i="18"/>
  <c r="J87" i="18"/>
  <c r="I87" i="18"/>
  <c r="H87" i="18"/>
  <c r="G87" i="18"/>
  <c r="F87" i="18"/>
  <c r="E87" i="18"/>
  <c r="C87" i="18"/>
  <c r="B87" i="18"/>
  <c r="A87" i="18"/>
  <c r="U86" i="18"/>
  <c r="T86" i="18"/>
  <c r="S86" i="18"/>
  <c r="Q86" i="18"/>
  <c r="J86" i="18"/>
  <c r="I86" i="18"/>
  <c r="H86" i="18"/>
  <c r="G86" i="18"/>
  <c r="F86" i="18"/>
  <c r="E86" i="18"/>
  <c r="C86" i="18"/>
  <c r="B86" i="18"/>
  <c r="A86" i="18"/>
  <c r="U85" i="18"/>
  <c r="T85" i="18"/>
  <c r="S85" i="18"/>
  <c r="Q85" i="18"/>
  <c r="J85" i="18"/>
  <c r="I85" i="18"/>
  <c r="H85" i="18"/>
  <c r="G85" i="18"/>
  <c r="F85" i="18"/>
  <c r="E85" i="18"/>
  <c r="C85" i="18"/>
  <c r="B85" i="18"/>
  <c r="A85" i="18"/>
  <c r="U84" i="18"/>
  <c r="T84" i="18"/>
  <c r="S84" i="18"/>
  <c r="Q84" i="18"/>
  <c r="J84" i="18"/>
  <c r="I84" i="18"/>
  <c r="H84" i="18"/>
  <c r="G84" i="18"/>
  <c r="F84" i="18"/>
  <c r="E84" i="18"/>
  <c r="C84" i="18"/>
  <c r="B84" i="18"/>
  <c r="A84" i="18"/>
  <c r="U83" i="18"/>
  <c r="T83" i="18"/>
  <c r="S83" i="18"/>
  <c r="Q83" i="18"/>
  <c r="J83" i="18"/>
  <c r="I83" i="18"/>
  <c r="H83" i="18"/>
  <c r="G83" i="18"/>
  <c r="F83" i="18"/>
  <c r="E83" i="18"/>
  <c r="C83" i="18"/>
  <c r="B83" i="18"/>
  <c r="A83" i="18"/>
  <c r="U82" i="18"/>
  <c r="T82" i="18"/>
  <c r="S82" i="18"/>
  <c r="Q82" i="18"/>
  <c r="J82" i="18"/>
  <c r="I82" i="18"/>
  <c r="H82" i="18"/>
  <c r="G82" i="18"/>
  <c r="F82" i="18"/>
  <c r="E82" i="18"/>
  <c r="C82" i="18"/>
  <c r="B82" i="18"/>
  <c r="A82" i="18"/>
  <c r="U81" i="18"/>
  <c r="T81" i="18"/>
  <c r="S81" i="18"/>
  <c r="Q81" i="18"/>
  <c r="J81" i="18"/>
  <c r="I81" i="18"/>
  <c r="H81" i="18"/>
  <c r="G81" i="18"/>
  <c r="F81" i="18"/>
  <c r="E81" i="18"/>
  <c r="C81" i="18"/>
  <c r="B81" i="18"/>
  <c r="A81" i="18"/>
  <c r="U80" i="18"/>
  <c r="T80" i="18"/>
  <c r="S80" i="18"/>
  <c r="Q80" i="18"/>
  <c r="J80" i="18"/>
  <c r="I80" i="18"/>
  <c r="H80" i="18"/>
  <c r="G80" i="18"/>
  <c r="F80" i="18"/>
  <c r="E80" i="18"/>
  <c r="C80" i="18"/>
  <c r="B80" i="18"/>
  <c r="A80" i="18"/>
  <c r="U79" i="18"/>
  <c r="T79" i="18"/>
  <c r="S79" i="18"/>
  <c r="Q79" i="18"/>
  <c r="J79" i="18"/>
  <c r="I79" i="18"/>
  <c r="H79" i="18"/>
  <c r="G79" i="18"/>
  <c r="F79" i="18"/>
  <c r="E79" i="18"/>
  <c r="C79" i="18"/>
  <c r="B79" i="18"/>
  <c r="A79" i="18"/>
  <c r="U78" i="18"/>
  <c r="T78" i="18"/>
  <c r="S78" i="18"/>
  <c r="J78" i="18"/>
  <c r="I78" i="18"/>
  <c r="H78" i="18"/>
  <c r="G78" i="18"/>
  <c r="F78" i="18"/>
  <c r="E78" i="18"/>
  <c r="C78" i="18"/>
  <c r="B78" i="18"/>
  <c r="A78" i="18"/>
  <c r="U77" i="18"/>
  <c r="T77" i="18"/>
  <c r="S77" i="18"/>
  <c r="R77" i="18"/>
  <c r="Q77" i="18"/>
  <c r="J77" i="18"/>
  <c r="I77" i="18"/>
  <c r="H77" i="18"/>
  <c r="G77" i="18"/>
  <c r="F77" i="18"/>
  <c r="E77" i="18"/>
  <c r="C77" i="18"/>
  <c r="B77" i="18"/>
  <c r="A77" i="18"/>
  <c r="U76" i="18"/>
  <c r="T76" i="18"/>
  <c r="S76" i="18"/>
  <c r="J76" i="18"/>
  <c r="I76" i="18"/>
  <c r="H76" i="18"/>
  <c r="G76" i="18"/>
  <c r="F76" i="18"/>
  <c r="E76" i="18"/>
  <c r="C76" i="18"/>
  <c r="B76" i="18"/>
  <c r="A76" i="18"/>
  <c r="U75" i="18"/>
  <c r="T75" i="18"/>
  <c r="S75" i="18"/>
  <c r="R75" i="18"/>
  <c r="J75" i="18"/>
  <c r="I75" i="18"/>
  <c r="H75" i="18"/>
  <c r="G75" i="18"/>
  <c r="F75" i="18"/>
  <c r="E75" i="18"/>
  <c r="C75" i="18"/>
  <c r="B75" i="18"/>
  <c r="A75" i="18"/>
  <c r="U74" i="18"/>
  <c r="T74" i="18"/>
  <c r="S74" i="18"/>
  <c r="J74" i="18"/>
  <c r="I74" i="18"/>
  <c r="H74" i="18"/>
  <c r="G74" i="18"/>
  <c r="F74" i="18"/>
  <c r="E74" i="18"/>
  <c r="C74" i="18"/>
  <c r="B74" i="18"/>
  <c r="A74" i="18"/>
  <c r="U73" i="18"/>
  <c r="T73" i="18"/>
  <c r="S73" i="18"/>
  <c r="J73" i="18"/>
  <c r="I73" i="18"/>
  <c r="H73" i="18"/>
  <c r="G73" i="18"/>
  <c r="F73" i="18"/>
  <c r="E73" i="18"/>
  <c r="C73" i="18"/>
  <c r="B73" i="18"/>
  <c r="A73" i="18"/>
  <c r="U72" i="18"/>
  <c r="T72" i="18"/>
  <c r="S72" i="18"/>
  <c r="J72" i="18"/>
  <c r="I72" i="18"/>
  <c r="H72" i="18"/>
  <c r="G72" i="18"/>
  <c r="F72" i="18"/>
  <c r="E72" i="18"/>
  <c r="C72" i="18"/>
  <c r="B72" i="18"/>
  <c r="A72" i="18"/>
  <c r="U71" i="18"/>
  <c r="T71" i="18"/>
  <c r="S71" i="18"/>
  <c r="R71" i="18"/>
  <c r="Q71" i="18"/>
  <c r="J71" i="18"/>
  <c r="I71" i="18"/>
  <c r="H71" i="18"/>
  <c r="G71" i="18"/>
  <c r="F71" i="18"/>
  <c r="E71" i="18"/>
  <c r="C71" i="18"/>
  <c r="B71" i="18"/>
  <c r="A71" i="18"/>
  <c r="U70" i="18"/>
  <c r="T70" i="18"/>
  <c r="S70" i="18"/>
  <c r="R70" i="18"/>
  <c r="Q70" i="18"/>
  <c r="J70" i="18"/>
  <c r="I70" i="18"/>
  <c r="H70" i="18"/>
  <c r="G70" i="18"/>
  <c r="F70" i="18"/>
  <c r="E70" i="18"/>
  <c r="C70" i="18"/>
  <c r="B70" i="18"/>
  <c r="A70" i="18"/>
  <c r="U69" i="18"/>
  <c r="T69" i="18"/>
  <c r="S69" i="18"/>
  <c r="R69" i="18"/>
  <c r="J69" i="18"/>
  <c r="I69" i="18"/>
  <c r="H69" i="18"/>
  <c r="G69" i="18"/>
  <c r="F69" i="18"/>
  <c r="E69" i="18"/>
  <c r="C69" i="18"/>
  <c r="B69" i="18"/>
  <c r="A69" i="18"/>
  <c r="U68" i="18"/>
  <c r="T68" i="18"/>
  <c r="S68" i="18"/>
  <c r="R68" i="18"/>
  <c r="Q68" i="18"/>
  <c r="J68" i="18"/>
  <c r="I68" i="18"/>
  <c r="H68" i="18"/>
  <c r="G68" i="18"/>
  <c r="F68" i="18"/>
  <c r="E68" i="18"/>
  <c r="C68" i="18"/>
  <c r="B68" i="18"/>
  <c r="A68" i="18"/>
  <c r="U67" i="18"/>
  <c r="T67" i="18"/>
  <c r="S67" i="18"/>
  <c r="R67" i="18"/>
  <c r="J67" i="18"/>
  <c r="I67" i="18"/>
  <c r="H67" i="18"/>
  <c r="G67" i="18"/>
  <c r="F67" i="18"/>
  <c r="E67" i="18"/>
  <c r="C67" i="18"/>
  <c r="B67" i="18"/>
  <c r="A67" i="18"/>
  <c r="U66" i="18"/>
  <c r="T66" i="18"/>
  <c r="S66" i="18"/>
  <c r="J66" i="18"/>
  <c r="I66" i="18"/>
  <c r="H66" i="18"/>
  <c r="G66" i="18"/>
  <c r="F66" i="18"/>
  <c r="E66" i="18"/>
  <c r="C66" i="18"/>
  <c r="B66" i="18"/>
  <c r="A66" i="18"/>
  <c r="U65" i="18"/>
  <c r="T65" i="18"/>
  <c r="S65" i="18"/>
  <c r="J65" i="18"/>
  <c r="I65" i="18"/>
  <c r="H65" i="18"/>
  <c r="G65" i="18"/>
  <c r="F65" i="18"/>
  <c r="E65" i="18"/>
  <c r="C65" i="18"/>
  <c r="B65" i="18"/>
  <c r="A65" i="18"/>
  <c r="U64" i="18"/>
  <c r="T64" i="18"/>
  <c r="S64" i="18"/>
  <c r="Q64" i="18"/>
  <c r="J64" i="18"/>
  <c r="I64" i="18"/>
  <c r="H64" i="18"/>
  <c r="G64" i="18"/>
  <c r="F64" i="18"/>
  <c r="E64" i="18"/>
  <c r="C64" i="18"/>
  <c r="B64" i="18"/>
  <c r="A64" i="18"/>
  <c r="U63" i="18"/>
  <c r="T63" i="18"/>
  <c r="S63" i="18"/>
  <c r="Q63" i="18"/>
  <c r="J63" i="18"/>
  <c r="I63" i="18"/>
  <c r="H63" i="18"/>
  <c r="G63" i="18"/>
  <c r="F63" i="18"/>
  <c r="E63" i="18"/>
  <c r="C63" i="18"/>
  <c r="B63" i="18"/>
  <c r="A63" i="18"/>
  <c r="U62" i="18"/>
  <c r="T62" i="18"/>
  <c r="S62" i="18"/>
  <c r="R62" i="18"/>
  <c r="Q62" i="18"/>
  <c r="J62" i="18"/>
  <c r="I62" i="18"/>
  <c r="H62" i="18"/>
  <c r="G62" i="18"/>
  <c r="F62" i="18"/>
  <c r="E62" i="18"/>
  <c r="C62" i="18"/>
  <c r="B62" i="18"/>
  <c r="A62" i="18"/>
  <c r="U61" i="18"/>
  <c r="T61" i="18"/>
  <c r="S61" i="18"/>
  <c r="R61" i="18"/>
  <c r="Q61" i="18"/>
  <c r="J61" i="18"/>
  <c r="I61" i="18"/>
  <c r="H61" i="18"/>
  <c r="G61" i="18"/>
  <c r="F61" i="18"/>
  <c r="E61" i="18"/>
  <c r="C61" i="18"/>
  <c r="B61" i="18"/>
  <c r="A61" i="18"/>
  <c r="U60" i="18"/>
  <c r="T60" i="18"/>
  <c r="S60" i="18"/>
  <c r="R60" i="18"/>
  <c r="Q60" i="18"/>
  <c r="J60" i="18"/>
  <c r="I60" i="18"/>
  <c r="H60" i="18"/>
  <c r="G60" i="18"/>
  <c r="F60" i="18"/>
  <c r="E60" i="18"/>
  <c r="C60" i="18"/>
  <c r="B60" i="18"/>
  <c r="A60" i="18"/>
  <c r="U59" i="18"/>
  <c r="T59" i="18"/>
  <c r="S59" i="18"/>
  <c r="Q59" i="18"/>
  <c r="J59" i="18"/>
  <c r="I59" i="18"/>
  <c r="H59" i="18"/>
  <c r="G59" i="18"/>
  <c r="F59" i="18"/>
  <c r="E59" i="18"/>
  <c r="C59" i="18"/>
  <c r="B59" i="18"/>
  <c r="A59" i="18"/>
  <c r="U58" i="18"/>
  <c r="T58" i="18"/>
  <c r="S58" i="18"/>
  <c r="Q58" i="18"/>
  <c r="J58" i="18"/>
  <c r="I58" i="18"/>
  <c r="H58" i="18"/>
  <c r="G58" i="18"/>
  <c r="F58" i="18"/>
  <c r="E58" i="18"/>
  <c r="C58" i="18"/>
  <c r="B58" i="18"/>
  <c r="A58" i="18"/>
  <c r="U57" i="18"/>
  <c r="T57" i="18"/>
  <c r="S57" i="18"/>
  <c r="Q57" i="18"/>
  <c r="J57" i="18"/>
  <c r="I57" i="18"/>
  <c r="H57" i="18"/>
  <c r="G57" i="18"/>
  <c r="F57" i="18"/>
  <c r="E57" i="18"/>
  <c r="C57" i="18"/>
  <c r="B57" i="18"/>
  <c r="A57" i="18"/>
  <c r="U56" i="18"/>
  <c r="T56" i="18"/>
  <c r="S56" i="18"/>
  <c r="Q56" i="18"/>
  <c r="J56" i="18"/>
  <c r="I56" i="18"/>
  <c r="H56" i="18"/>
  <c r="G56" i="18"/>
  <c r="F56" i="18"/>
  <c r="E56" i="18"/>
  <c r="C56" i="18"/>
  <c r="B56" i="18"/>
  <c r="A56" i="18"/>
  <c r="U55" i="18"/>
  <c r="T55" i="18"/>
  <c r="S55" i="18"/>
  <c r="Q55" i="18"/>
  <c r="J55" i="18"/>
  <c r="I55" i="18"/>
  <c r="H55" i="18"/>
  <c r="G55" i="18"/>
  <c r="F55" i="18"/>
  <c r="E55" i="18"/>
  <c r="C55" i="18"/>
  <c r="B55" i="18"/>
  <c r="A55" i="18"/>
  <c r="U54" i="18"/>
  <c r="T54" i="18"/>
  <c r="S54" i="18"/>
  <c r="Q54" i="18"/>
  <c r="J54" i="18"/>
  <c r="I54" i="18"/>
  <c r="H54" i="18"/>
  <c r="G54" i="18"/>
  <c r="F54" i="18"/>
  <c r="E54" i="18"/>
  <c r="C54" i="18"/>
  <c r="B54" i="18"/>
  <c r="A54" i="18"/>
  <c r="U53" i="18"/>
  <c r="T53" i="18"/>
  <c r="S53" i="18"/>
  <c r="Q53" i="18"/>
  <c r="J53" i="18"/>
  <c r="I53" i="18"/>
  <c r="H53" i="18"/>
  <c r="G53" i="18"/>
  <c r="F53" i="18"/>
  <c r="E53" i="18"/>
  <c r="C53" i="18"/>
  <c r="B53" i="18"/>
  <c r="A53" i="18"/>
  <c r="U52" i="18"/>
  <c r="T52" i="18"/>
  <c r="S52" i="18"/>
  <c r="Q52" i="18"/>
  <c r="J52" i="18"/>
  <c r="I52" i="18"/>
  <c r="H52" i="18"/>
  <c r="G52" i="18"/>
  <c r="F52" i="18"/>
  <c r="E52" i="18"/>
  <c r="C52" i="18"/>
  <c r="B52" i="18"/>
  <c r="A52" i="18"/>
  <c r="U51" i="18"/>
  <c r="T51" i="18"/>
  <c r="S51" i="18"/>
  <c r="R51" i="18"/>
  <c r="Q51" i="18"/>
  <c r="J51" i="18"/>
  <c r="I51" i="18"/>
  <c r="H51" i="18"/>
  <c r="G51" i="18"/>
  <c r="F51" i="18"/>
  <c r="E51" i="18"/>
  <c r="C51" i="18"/>
  <c r="B51" i="18"/>
  <c r="A51" i="18"/>
  <c r="U50" i="18"/>
  <c r="T50" i="18"/>
  <c r="S50" i="18"/>
  <c r="Q50" i="18"/>
  <c r="J50" i="18"/>
  <c r="I50" i="18"/>
  <c r="H50" i="18"/>
  <c r="G50" i="18"/>
  <c r="F50" i="18"/>
  <c r="E50" i="18"/>
  <c r="C50" i="18"/>
  <c r="B50" i="18"/>
  <c r="A50" i="18"/>
  <c r="U49" i="18"/>
  <c r="T49" i="18"/>
  <c r="S49" i="18"/>
  <c r="Q49" i="18"/>
  <c r="J49" i="18"/>
  <c r="I49" i="18"/>
  <c r="H49" i="18"/>
  <c r="G49" i="18"/>
  <c r="F49" i="18"/>
  <c r="E49" i="18"/>
  <c r="C49" i="18"/>
  <c r="B49" i="18"/>
  <c r="A49" i="18"/>
  <c r="U48" i="18"/>
  <c r="T48" i="18"/>
  <c r="S48" i="18"/>
  <c r="Q48" i="18"/>
  <c r="J48" i="18"/>
  <c r="I48" i="18"/>
  <c r="H48" i="18"/>
  <c r="G48" i="18"/>
  <c r="F48" i="18"/>
  <c r="E48" i="18"/>
  <c r="C48" i="18"/>
  <c r="B48" i="18"/>
  <c r="A48" i="18"/>
  <c r="U47" i="18"/>
  <c r="T47" i="18"/>
  <c r="S47" i="18"/>
  <c r="Q47" i="18"/>
  <c r="J47" i="18"/>
  <c r="I47" i="18"/>
  <c r="H47" i="18"/>
  <c r="G47" i="18"/>
  <c r="F47" i="18"/>
  <c r="E47" i="18"/>
  <c r="C47" i="18"/>
  <c r="B47" i="18"/>
  <c r="A47" i="18"/>
  <c r="U46" i="18"/>
  <c r="T46" i="18"/>
  <c r="S46" i="18"/>
  <c r="Q46" i="18"/>
  <c r="J46" i="18"/>
  <c r="I46" i="18"/>
  <c r="H46" i="18"/>
  <c r="G46" i="18"/>
  <c r="F46" i="18"/>
  <c r="E46" i="18"/>
  <c r="C46" i="18"/>
  <c r="B46" i="18"/>
  <c r="A46" i="18"/>
  <c r="U45" i="18"/>
  <c r="T45" i="18"/>
  <c r="S45" i="18"/>
  <c r="Q45" i="18"/>
  <c r="J45" i="18"/>
  <c r="I45" i="18"/>
  <c r="H45" i="18"/>
  <c r="G45" i="18"/>
  <c r="F45" i="18"/>
  <c r="E45" i="18"/>
  <c r="C45" i="18"/>
  <c r="B45" i="18"/>
  <c r="A45" i="18"/>
  <c r="U44" i="18"/>
  <c r="T44" i="18"/>
  <c r="S44" i="18"/>
  <c r="Q44" i="18"/>
  <c r="J44" i="18"/>
  <c r="I44" i="18"/>
  <c r="H44" i="18"/>
  <c r="G44" i="18"/>
  <c r="F44" i="18"/>
  <c r="E44" i="18"/>
  <c r="C44" i="18"/>
  <c r="B44" i="18"/>
  <c r="A44" i="18"/>
  <c r="U43" i="18"/>
  <c r="T43" i="18"/>
  <c r="S43" i="18"/>
  <c r="Q43" i="18"/>
  <c r="J43" i="18"/>
  <c r="I43" i="18"/>
  <c r="H43" i="18"/>
  <c r="G43" i="18"/>
  <c r="F43" i="18"/>
  <c r="E43" i="18"/>
  <c r="C43" i="18"/>
  <c r="B43" i="18"/>
  <c r="A43" i="18"/>
  <c r="U42" i="18"/>
  <c r="T42" i="18"/>
  <c r="S42" i="18"/>
  <c r="Q42" i="18"/>
  <c r="J42" i="18"/>
  <c r="I42" i="18"/>
  <c r="H42" i="18"/>
  <c r="G42" i="18"/>
  <c r="F42" i="18"/>
  <c r="E42" i="18"/>
  <c r="C42" i="18"/>
  <c r="B42" i="18"/>
  <c r="A42" i="18"/>
  <c r="U41" i="18"/>
  <c r="T41" i="18"/>
  <c r="S41" i="18"/>
  <c r="Q41" i="18"/>
  <c r="J41" i="18"/>
  <c r="I41" i="18"/>
  <c r="H41" i="18"/>
  <c r="G41" i="18"/>
  <c r="F41" i="18"/>
  <c r="E41" i="18"/>
  <c r="C41" i="18"/>
  <c r="B41" i="18"/>
  <c r="A41" i="18"/>
  <c r="U40" i="18"/>
  <c r="T40" i="18"/>
  <c r="S40" i="18"/>
  <c r="Q40" i="18"/>
  <c r="J40" i="18"/>
  <c r="I40" i="18"/>
  <c r="H40" i="18"/>
  <c r="G40" i="18"/>
  <c r="F40" i="18"/>
  <c r="E40" i="18"/>
  <c r="C40" i="18"/>
  <c r="B40" i="18"/>
  <c r="A40" i="18"/>
  <c r="U39" i="18"/>
  <c r="T39" i="18"/>
  <c r="S39" i="18"/>
  <c r="Q39" i="18"/>
  <c r="J39" i="18"/>
  <c r="I39" i="18"/>
  <c r="H39" i="18"/>
  <c r="G39" i="18"/>
  <c r="F39" i="18"/>
  <c r="E39" i="18"/>
  <c r="C39" i="18"/>
  <c r="B39" i="18"/>
  <c r="A39" i="18"/>
  <c r="U38" i="18"/>
  <c r="T38" i="18"/>
  <c r="S38" i="18"/>
  <c r="Q38" i="18"/>
  <c r="J38" i="18"/>
  <c r="I38" i="18"/>
  <c r="H38" i="18"/>
  <c r="G38" i="18"/>
  <c r="F38" i="18"/>
  <c r="E38" i="18"/>
  <c r="C38" i="18"/>
  <c r="B38" i="18"/>
  <c r="A38" i="18"/>
  <c r="U37" i="18"/>
  <c r="T37" i="18"/>
  <c r="S37" i="18"/>
  <c r="Q37" i="18"/>
  <c r="J37" i="18"/>
  <c r="I37" i="18"/>
  <c r="H37" i="18"/>
  <c r="G37" i="18"/>
  <c r="F37" i="18"/>
  <c r="E37" i="18"/>
  <c r="C37" i="18"/>
  <c r="B37" i="18"/>
  <c r="A37" i="18"/>
  <c r="U36" i="18"/>
  <c r="T36" i="18"/>
  <c r="S36" i="18"/>
  <c r="Q36" i="18"/>
  <c r="J36" i="18"/>
  <c r="I36" i="18"/>
  <c r="H36" i="18"/>
  <c r="G36" i="18"/>
  <c r="F36" i="18"/>
  <c r="E36" i="18"/>
  <c r="C36" i="18"/>
  <c r="B36" i="18"/>
  <c r="A36" i="18"/>
  <c r="U35" i="18"/>
  <c r="T35" i="18"/>
  <c r="S35" i="18"/>
  <c r="Q35" i="18"/>
  <c r="J35" i="18"/>
  <c r="I35" i="18"/>
  <c r="H35" i="18"/>
  <c r="G35" i="18"/>
  <c r="F35" i="18"/>
  <c r="E35" i="18"/>
  <c r="C35" i="18"/>
  <c r="B35" i="18"/>
  <c r="A35" i="18"/>
  <c r="U34" i="18"/>
  <c r="T34" i="18"/>
  <c r="S34" i="18"/>
  <c r="Q34" i="18"/>
  <c r="J34" i="18"/>
  <c r="I34" i="18"/>
  <c r="H34" i="18"/>
  <c r="G34" i="18"/>
  <c r="F34" i="18"/>
  <c r="E34" i="18"/>
  <c r="C34" i="18"/>
  <c r="B34" i="18"/>
  <c r="A34" i="18"/>
  <c r="U33" i="18"/>
  <c r="T33" i="18"/>
  <c r="S33" i="18"/>
  <c r="Q33" i="18"/>
  <c r="J33" i="18"/>
  <c r="I33" i="18"/>
  <c r="H33" i="18"/>
  <c r="G33" i="18"/>
  <c r="F33" i="18"/>
  <c r="E33" i="18"/>
  <c r="C33" i="18"/>
  <c r="B33" i="18"/>
  <c r="A33" i="18"/>
  <c r="U32" i="18"/>
  <c r="T32" i="18"/>
  <c r="S32" i="18"/>
  <c r="Q32" i="18"/>
  <c r="J32" i="18"/>
  <c r="I32" i="18"/>
  <c r="H32" i="18"/>
  <c r="G32" i="18"/>
  <c r="F32" i="18"/>
  <c r="E32" i="18"/>
  <c r="C32" i="18"/>
  <c r="B32" i="18"/>
  <c r="A32" i="18"/>
  <c r="U31" i="18"/>
  <c r="T31" i="18"/>
  <c r="S31" i="18"/>
  <c r="Q31" i="18"/>
  <c r="J31" i="18"/>
  <c r="I31" i="18"/>
  <c r="H31" i="18"/>
  <c r="G31" i="18"/>
  <c r="F31" i="18"/>
  <c r="E31" i="18"/>
  <c r="C31" i="18"/>
  <c r="B31" i="18"/>
  <c r="A31" i="18"/>
  <c r="U30" i="18"/>
  <c r="T30" i="18"/>
  <c r="S30" i="18"/>
  <c r="Q30" i="18"/>
  <c r="J30" i="18"/>
  <c r="I30" i="18"/>
  <c r="H30" i="18"/>
  <c r="G30" i="18"/>
  <c r="F30" i="18"/>
  <c r="E30" i="18"/>
  <c r="C30" i="18"/>
  <c r="B30" i="18"/>
  <c r="A30" i="18"/>
  <c r="U29" i="18"/>
  <c r="T29" i="18"/>
  <c r="S29" i="18"/>
  <c r="Q29" i="18"/>
  <c r="J29" i="18"/>
  <c r="I29" i="18"/>
  <c r="H29" i="18"/>
  <c r="G29" i="18"/>
  <c r="F29" i="18"/>
  <c r="E29" i="18"/>
  <c r="C29" i="18"/>
  <c r="B29" i="18"/>
  <c r="A29" i="18"/>
  <c r="U28" i="18"/>
  <c r="T28" i="18"/>
  <c r="S28" i="18"/>
  <c r="Q28" i="18"/>
  <c r="J28" i="18"/>
  <c r="I28" i="18"/>
  <c r="H28" i="18"/>
  <c r="G28" i="18"/>
  <c r="F28" i="18"/>
  <c r="E28" i="18"/>
  <c r="C28" i="18"/>
  <c r="B28" i="18"/>
  <c r="A28" i="18"/>
  <c r="U27" i="18"/>
  <c r="T27" i="18"/>
  <c r="S27" i="18"/>
  <c r="Q27" i="18"/>
  <c r="J27" i="18"/>
  <c r="I27" i="18"/>
  <c r="H27" i="18"/>
  <c r="G27" i="18"/>
  <c r="F27" i="18"/>
  <c r="E27" i="18"/>
  <c r="C27" i="18"/>
  <c r="B27" i="18"/>
  <c r="A27" i="18"/>
  <c r="U26" i="18"/>
  <c r="T26" i="18"/>
  <c r="S26" i="18"/>
  <c r="Q26" i="18"/>
  <c r="J26" i="18"/>
  <c r="I26" i="18"/>
  <c r="H26" i="18"/>
  <c r="G26" i="18"/>
  <c r="F26" i="18"/>
  <c r="E26" i="18"/>
  <c r="C26" i="18"/>
  <c r="B26" i="18"/>
  <c r="A26" i="18"/>
  <c r="U25" i="18"/>
  <c r="T25" i="18"/>
  <c r="S25" i="18"/>
  <c r="Q25" i="18"/>
  <c r="J25" i="18"/>
  <c r="I25" i="18"/>
  <c r="H25" i="18"/>
  <c r="G25" i="18"/>
  <c r="F25" i="18"/>
  <c r="E25" i="18"/>
  <c r="C25" i="18"/>
  <c r="B25" i="18"/>
  <c r="A25" i="18"/>
  <c r="U24" i="18"/>
  <c r="T24" i="18"/>
  <c r="S24" i="18"/>
  <c r="Q24" i="18"/>
  <c r="J24" i="18"/>
  <c r="I24" i="18"/>
  <c r="H24" i="18"/>
  <c r="G24" i="18"/>
  <c r="F24" i="18"/>
  <c r="E24" i="18"/>
  <c r="C24" i="18"/>
  <c r="B24" i="18"/>
  <c r="A24" i="18"/>
  <c r="U23" i="18"/>
  <c r="T23" i="18"/>
  <c r="S23" i="18"/>
  <c r="Q23" i="18"/>
  <c r="J23" i="18"/>
  <c r="I23" i="18"/>
  <c r="H23" i="18"/>
  <c r="G23" i="18"/>
  <c r="F23" i="18"/>
  <c r="E23" i="18"/>
  <c r="C23" i="18"/>
  <c r="B23" i="18"/>
  <c r="A23" i="18"/>
  <c r="U22" i="18"/>
  <c r="T22" i="18"/>
  <c r="S22" i="18"/>
  <c r="Q22" i="18"/>
  <c r="J22" i="18"/>
  <c r="I22" i="18"/>
  <c r="H22" i="18"/>
  <c r="G22" i="18"/>
  <c r="F22" i="18"/>
  <c r="E22" i="18"/>
  <c r="C22" i="18"/>
  <c r="B22" i="18"/>
  <c r="A22" i="18"/>
  <c r="U21" i="18"/>
  <c r="T21" i="18"/>
  <c r="S21" i="18"/>
  <c r="Q21" i="18"/>
  <c r="J21" i="18"/>
  <c r="I21" i="18"/>
  <c r="H21" i="18"/>
  <c r="G21" i="18"/>
  <c r="F21" i="18"/>
  <c r="E21" i="18"/>
  <c r="C21" i="18"/>
  <c r="B21" i="18"/>
  <c r="A21" i="18"/>
  <c r="U20" i="18"/>
  <c r="T20" i="18"/>
  <c r="S20" i="18"/>
  <c r="Q20" i="18"/>
  <c r="J20" i="18"/>
  <c r="I20" i="18"/>
  <c r="H20" i="18"/>
  <c r="G20" i="18"/>
  <c r="F20" i="18"/>
  <c r="E20" i="18"/>
  <c r="C20" i="18"/>
  <c r="B20" i="18"/>
  <c r="A20" i="18"/>
  <c r="U19" i="18"/>
  <c r="T19" i="18"/>
  <c r="S19" i="18"/>
  <c r="Q19" i="18"/>
  <c r="J19" i="18"/>
  <c r="I19" i="18"/>
  <c r="H19" i="18"/>
  <c r="G19" i="18"/>
  <c r="F19" i="18"/>
  <c r="E19" i="18"/>
  <c r="C19" i="18"/>
  <c r="B19" i="18"/>
  <c r="A19" i="18"/>
  <c r="U18" i="18"/>
  <c r="T18" i="18"/>
  <c r="S18" i="18"/>
  <c r="Q18" i="18"/>
  <c r="J18" i="18"/>
  <c r="I18" i="18"/>
  <c r="H18" i="18"/>
  <c r="G18" i="18"/>
  <c r="F18" i="18"/>
  <c r="E18" i="18"/>
  <c r="C18" i="18"/>
  <c r="B18" i="18"/>
  <c r="A18" i="18"/>
  <c r="U17" i="18"/>
  <c r="T17" i="18"/>
  <c r="S17" i="18"/>
  <c r="Q17" i="18"/>
  <c r="J17" i="18"/>
  <c r="I17" i="18"/>
  <c r="H17" i="18"/>
  <c r="G17" i="18"/>
  <c r="F17" i="18"/>
  <c r="E17" i="18"/>
  <c r="C17" i="18"/>
  <c r="B17" i="18"/>
  <c r="A17" i="18"/>
  <c r="U16" i="18"/>
  <c r="T16" i="18"/>
  <c r="S16" i="18"/>
  <c r="Q16" i="18"/>
  <c r="J16" i="18"/>
  <c r="I16" i="18"/>
  <c r="H16" i="18"/>
  <c r="G16" i="18"/>
  <c r="F16" i="18"/>
  <c r="E16" i="18"/>
  <c r="C16" i="18"/>
  <c r="B16" i="18"/>
  <c r="A16" i="18"/>
  <c r="U15" i="18"/>
  <c r="T15" i="18"/>
  <c r="S15" i="18"/>
  <c r="R15" i="18"/>
  <c r="Q15" i="18"/>
  <c r="P15" i="18"/>
  <c r="O15" i="18"/>
  <c r="N15" i="18"/>
  <c r="M15" i="18"/>
  <c r="L15" i="18"/>
  <c r="K15" i="18"/>
  <c r="J15" i="18"/>
  <c r="I15" i="18"/>
  <c r="H15" i="18"/>
  <c r="G15" i="18"/>
  <c r="F15" i="18"/>
  <c r="E15" i="18"/>
  <c r="C15" i="18"/>
  <c r="B15" i="18"/>
  <c r="A15" i="18"/>
  <c r="A29" i="14"/>
  <c r="A17" i="14"/>
  <c r="A19" i="14"/>
  <c r="A20" i="14"/>
  <c r="A21" i="14"/>
  <c r="A22" i="14"/>
  <c r="A23" i="14"/>
  <c r="A24" i="14"/>
  <c r="A25" i="14"/>
  <c r="A26" i="14"/>
  <c r="A27" i="14"/>
  <c r="M158" i="16"/>
  <c r="J144" i="16"/>
  <c r="N158" i="16" s="1"/>
  <c r="K144" i="16"/>
  <c r="P211" i="14"/>
  <c r="P212" i="14"/>
  <c r="P213" i="14"/>
  <c r="P214" i="14"/>
  <c r="P215" i="14"/>
  <c r="P216" i="14"/>
  <c r="P217" i="14"/>
  <c r="P218" i="14"/>
  <c r="P219" i="14"/>
  <c r="P220" i="14"/>
  <c r="P221" i="14"/>
  <c r="P222" i="14"/>
  <c r="P223" i="14"/>
  <c r="P224" i="14"/>
  <c r="P225" i="14"/>
  <c r="P226" i="14"/>
  <c r="A211" i="14"/>
  <c r="B211" i="14"/>
  <c r="C211" i="14"/>
  <c r="D211" i="14"/>
  <c r="E211" i="14"/>
  <c r="F211" i="14"/>
  <c r="G211" i="14"/>
  <c r="H211" i="14"/>
  <c r="I211" i="14"/>
  <c r="J211" i="14"/>
  <c r="K211" i="14"/>
  <c r="L211" i="14"/>
  <c r="M211" i="14"/>
  <c r="N211" i="14"/>
  <c r="A212" i="14"/>
  <c r="B212" i="14"/>
  <c r="C212" i="14"/>
  <c r="D212" i="14"/>
  <c r="E212" i="14"/>
  <c r="F212" i="14"/>
  <c r="G212" i="14"/>
  <c r="H212" i="14"/>
  <c r="I212" i="14"/>
  <c r="J212" i="14"/>
  <c r="K212" i="14"/>
  <c r="L212" i="14"/>
  <c r="M212" i="14"/>
  <c r="N212" i="14"/>
  <c r="A213" i="14"/>
  <c r="B213" i="14"/>
  <c r="C213" i="14"/>
  <c r="D213" i="14"/>
  <c r="E213" i="14"/>
  <c r="F213" i="14"/>
  <c r="G213" i="14"/>
  <c r="H213" i="14"/>
  <c r="I213" i="14"/>
  <c r="J213" i="14"/>
  <c r="K213" i="14"/>
  <c r="L213" i="14"/>
  <c r="M213" i="14"/>
  <c r="N213" i="14"/>
  <c r="A214" i="14"/>
  <c r="B214" i="14"/>
  <c r="C214" i="14"/>
  <c r="D214" i="14"/>
  <c r="E214" i="14"/>
  <c r="F214" i="14"/>
  <c r="G214" i="14"/>
  <c r="H214" i="14"/>
  <c r="I214" i="14"/>
  <c r="J214" i="14"/>
  <c r="K214" i="14"/>
  <c r="L214" i="14"/>
  <c r="M214" i="14"/>
  <c r="N214" i="14"/>
  <c r="A215" i="14"/>
  <c r="B215" i="14"/>
  <c r="C215" i="14"/>
  <c r="D215" i="14"/>
  <c r="E215" i="14"/>
  <c r="F215" i="14"/>
  <c r="G215" i="14"/>
  <c r="H215" i="14"/>
  <c r="I215" i="14"/>
  <c r="J215" i="14"/>
  <c r="K215" i="14"/>
  <c r="L215" i="14"/>
  <c r="M215" i="14"/>
  <c r="N215" i="14"/>
  <c r="A216" i="14"/>
  <c r="B216" i="14"/>
  <c r="C216" i="14"/>
  <c r="D216" i="14"/>
  <c r="E216" i="14"/>
  <c r="H216" i="14"/>
  <c r="I216" i="14"/>
  <c r="J216" i="14"/>
  <c r="K216" i="14"/>
  <c r="L216" i="14"/>
  <c r="M216" i="14"/>
  <c r="N216" i="14"/>
  <c r="A217" i="14"/>
  <c r="B217" i="14"/>
  <c r="C217" i="14"/>
  <c r="D217" i="14"/>
  <c r="E217" i="14"/>
  <c r="F217" i="14"/>
  <c r="G217" i="14"/>
  <c r="H217" i="14"/>
  <c r="I217" i="14"/>
  <c r="J217" i="14"/>
  <c r="K217" i="14"/>
  <c r="L217" i="14"/>
  <c r="M217" i="14"/>
  <c r="N217" i="14"/>
  <c r="A218" i="14"/>
  <c r="B218" i="14"/>
  <c r="C218" i="14"/>
  <c r="D218" i="14"/>
  <c r="E218" i="14"/>
  <c r="F218" i="14"/>
  <c r="G218" i="14"/>
  <c r="H218" i="14"/>
  <c r="I218" i="14"/>
  <c r="J218" i="14"/>
  <c r="K218" i="14"/>
  <c r="L218" i="14"/>
  <c r="M218" i="14"/>
  <c r="N218" i="14"/>
  <c r="A219" i="14"/>
  <c r="B219" i="14"/>
  <c r="C219" i="14"/>
  <c r="D219" i="14"/>
  <c r="E219" i="14"/>
  <c r="F219" i="14"/>
  <c r="G219" i="14"/>
  <c r="H219" i="14"/>
  <c r="I219" i="14"/>
  <c r="J219" i="14"/>
  <c r="K219" i="14"/>
  <c r="M219" i="14"/>
  <c r="A220" i="14"/>
  <c r="B220" i="14"/>
  <c r="C220" i="14"/>
  <c r="D220" i="14"/>
  <c r="E220" i="14"/>
  <c r="F220" i="14"/>
  <c r="G220" i="14"/>
  <c r="H220" i="14"/>
  <c r="I220" i="14"/>
  <c r="J220" i="14"/>
  <c r="K220" i="14"/>
  <c r="M220" i="14"/>
  <c r="N220" i="14"/>
  <c r="A221" i="14"/>
  <c r="B221" i="14"/>
  <c r="C221" i="14"/>
  <c r="D221" i="14"/>
  <c r="E221" i="14"/>
  <c r="F221" i="14"/>
  <c r="G221" i="14"/>
  <c r="H221" i="14"/>
  <c r="I221" i="14"/>
  <c r="J221" i="14"/>
  <c r="K221" i="14"/>
  <c r="L221" i="14"/>
  <c r="M221" i="14"/>
  <c r="N221" i="14"/>
  <c r="A222" i="14"/>
  <c r="B222" i="14"/>
  <c r="C222" i="14"/>
  <c r="D222" i="14"/>
  <c r="E222" i="14"/>
  <c r="F222" i="14"/>
  <c r="G222" i="14"/>
  <c r="H222" i="14"/>
  <c r="I222" i="14"/>
  <c r="J222" i="14"/>
  <c r="K222" i="14"/>
  <c r="M222" i="14"/>
  <c r="N222" i="14"/>
  <c r="A223" i="14"/>
  <c r="B223" i="14"/>
  <c r="D223" i="14"/>
  <c r="E223" i="14"/>
  <c r="F223" i="14"/>
  <c r="G223" i="14"/>
  <c r="I223" i="14"/>
  <c r="J223" i="14"/>
  <c r="K223" i="14"/>
  <c r="M223" i="14"/>
  <c r="N223" i="14"/>
  <c r="A224" i="14"/>
  <c r="B224" i="14"/>
  <c r="C224" i="14"/>
  <c r="D224" i="14"/>
  <c r="E224" i="14"/>
  <c r="F224" i="14"/>
  <c r="G224" i="14"/>
  <c r="I224" i="14"/>
  <c r="J224" i="14"/>
  <c r="K224" i="14"/>
  <c r="L224" i="14"/>
  <c r="M224" i="14"/>
  <c r="N224" i="14"/>
  <c r="A225" i="14"/>
  <c r="B225" i="14"/>
  <c r="C225" i="14"/>
  <c r="D225" i="14"/>
  <c r="E225" i="14"/>
  <c r="F225" i="14"/>
  <c r="G225" i="14"/>
  <c r="H225" i="14"/>
  <c r="I225" i="14"/>
  <c r="J225" i="14"/>
  <c r="K225" i="14"/>
  <c r="M225" i="14"/>
  <c r="N225" i="14"/>
  <c r="B226" i="14"/>
  <c r="C226" i="14"/>
  <c r="D226" i="14"/>
  <c r="E226" i="14"/>
  <c r="F226" i="14"/>
  <c r="G226" i="14"/>
  <c r="H226" i="14"/>
  <c r="I226" i="14"/>
  <c r="J226" i="14"/>
  <c r="K226" i="14"/>
  <c r="M226" i="14"/>
  <c r="N226" i="14"/>
  <c r="L198" i="12"/>
  <c r="N198" i="12" s="1"/>
  <c r="L177" i="18" s="1"/>
  <c r="X179" i="18" l="1"/>
  <c r="W179" i="18" s="1"/>
  <c r="Y179" i="18" s="1"/>
  <c r="X181" i="18"/>
  <c r="W181" i="18" s="1"/>
  <c r="Y181" i="18" s="1"/>
  <c r="X183" i="18"/>
  <c r="W183" i="18" s="1"/>
  <c r="Y183" i="18" s="1"/>
  <c r="X185" i="18"/>
  <c r="W185" i="18" s="1"/>
  <c r="Y185" i="18" s="1"/>
  <c r="X187" i="18"/>
  <c r="W187" i="18" s="1"/>
  <c r="Y187" i="18" s="1"/>
  <c r="X189" i="18"/>
  <c r="W189" i="18" s="1"/>
  <c r="Y189" i="18" s="1"/>
  <c r="X191" i="18"/>
  <c r="W191" i="18" s="1"/>
  <c r="Y191" i="18" s="1"/>
  <c r="X193" i="18"/>
  <c r="W193" i="18" s="1"/>
  <c r="Y193" i="18" s="1"/>
  <c r="X177" i="18"/>
  <c r="W177" i="18" s="1"/>
  <c r="Y177" i="18" s="1"/>
  <c r="K177" i="18"/>
  <c r="X226" i="14"/>
  <c r="W226" i="14" s="1"/>
  <c r="Y226" i="14" s="1"/>
  <c r="X211" i="14"/>
  <c r="W211" i="14" s="1"/>
  <c r="Y211" i="14" s="1"/>
  <c r="X224" i="14"/>
  <c r="W224" i="14" s="1"/>
  <c r="X225" i="14"/>
  <c r="W225" i="14" s="1"/>
  <c r="X223" i="14"/>
  <c r="W223" i="14" s="1"/>
  <c r="X222" i="14"/>
  <c r="W222" i="14" s="1"/>
  <c r="X217" i="14"/>
  <c r="W217" i="14" s="1"/>
  <c r="Y217" i="14" s="1"/>
  <c r="X221" i="14"/>
  <c r="W221" i="14" s="1"/>
  <c r="Y221" i="14" s="1"/>
  <c r="X220" i="14"/>
  <c r="W220" i="14" s="1"/>
  <c r="X219" i="14"/>
  <c r="W219" i="14" s="1"/>
  <c r="Y219" i="14" s="1"/>
  <c r="X218" i="14"/>
  <c r="W218" i="14" s="1"/>
  <c r="Y218" i="14" s="1"/>
  <c r="X216" i="14"/>
  <c r="W216" i="14" s="1"/>
  <c r="Y216" i="14" s="1"/>
  <c r="X215" i="14"/>
  <c r="W215" i="14" s="1"/>
  <c r="Y215" i="14" s="1"/>
  <c r="X214" i="14"/>
  <c r="W214" i="14" s="1"/>
  <c r="Y214" i="14" s="1"/>
  <c r="X213" i="14"/>
  <c r="W213" i="14" s="1"/>
  <c r="Y213" i="14" s="1"/>
  <c r="X212" i="14"/>
  <c r="W212" i="14" s="1"/>
  <c r="Y212" i="14" s="1"/>
  <c r="X178" i="18"/>
  <c r="W178" i="18" s="1"/>
  <c r="Y178" i="18" s="1"/>
  <c r="X180" i="18"/>
  <c r="W180" i="18" s="1"/>
  <c r="Y180" i="18" s="1"/>
  <c r="X182" i="18"/>
  <c r="W182" i="18" s="1"/>
  <c r="Y182" i="18" s="1"/>
  <c r="X184" i="18"/>
  <c r="W184" i="18" s="1"/>
  <c r="Y184" i="18" s="1"/>
  <c r="X186" i="18"/>
  <c r="W186" i="18" s="1"/>
  <c r="Y186" i="18" s="1"/>
  <c r="X188" i="18"/>
  <c r="W188" i="18" s="1"/>
  <c r="Y188" i="18" s="1"/>
  <c r="X190" i="18"/>
  <c r="W190" i="18" s="1"/>
  <c r="Y190" i="18" s="1"/>
  <c r="X192" i="18"/>
  <c r="W192" i="18" s="1"/>
  <c r="Y192" i="18" s="1"/>
  <c r="K158" i="16"/>
  <c r="O16" i="12" l="1"/>
  <c r="M16" i="18" s="1"/>
  <c r="P16" i="12" l="1"/>
  <c r="N16" i="18" s="1"/>
  <c r="Q16" i="12" l="1"/>
  <c r="R16" i="12" s="1"/>
  <c r="P16" i="18" l="1"/>
  <c r="O16" i="18"/>
  <c r="K113" i="16"/>
  <c r="J113" i="16"/>
  <c r="J96" i="16"/>
  <c r="L158" i="16" s="1"/>
  <c r="J81" i="16"/>
  <c r="J64" i="16"/>
  <c r="J47" i="16"/>
  <c r="K32" i="16"/>
  <c r="J158" i="16" s="1"/>
  <c r="J32" i="16"/>
  <c r="I158" i="16" s="1"/>
  <c r="Q20" i="12" l="1"/>
  <c r="O20" i="18" s="1"/>
  <c r="Q21" i="12"/>
  <c r="Q22" i="12"/>
  <c r="O22" i="18" s="1"/>
  <c r="Q23" i="12"/>
  <c r="Q24" i="12"/>
  <c r="O24" i="18" s="1"/>
  <c r="Q25" i="12"/>
  <c r="Q26" i="12"/>
  <c r="Q27" i="12"/>
  <c r="R27" i="12" s="1"/>
  <c r="Q28" i="12"/>
  <c r="O27" i="18" s="1"/>
  <c r="Q29" i="12"/>
  <c r="Q30" i="12"/>
  <c r="Q31" i="12"/>
  <c r="Q32" i="12"/>
  <c r="O31" i="18" s="1"/>
  <c r="Q33" i="12"/>
  <c r="Q34" i="12"/>
  <c r="Q35" i="12"/>
  <c r="Q36" i="12"/>
  <c r="O35" i="18" s="1"/>
  <c r="Q37" i="12"/>
  <c r="Q38" i="12"/>
  <c r="Q39" i="12"/>
  <c r="Q40" i="12"/>
  <c r="O39" i="18" s="1"/>
  <c r="Q41" i="12"/>
  <c r="Q42" i="12"/>
  <c r="Q43" i="12"/>
  <c r="Q44" i="12"/>
  <c r="O43" i="18" s="1"/>
  <c r="Q45" i="12"/>
  <c r="Q46" i="12"/>
  <c r="Q47" i="12"/>
  <c r="Q48" i="12"/>
  <c r="O47" i="18" s="1"/>
  <c r="Q49" i="12"/>
  <c r="Q50" i="12"/>
  <c r="Q51" i="12"/>
  <c r="Q52" i="12"/>
  <c r="O51" i="18" s="1"/>
  <c r="Q53" i="12"/>
  <c r="Q54" i="12"/>
  <c r="Q55" i="12"/>
  <c r="Q56" i="12"/>
  <c r="O55" i="18" s="1"/>
  <c r="Q57" i="12"/>
  <c r="Q58" i="12"/>
  <c r="R58" i="12" s="1"/>
  <c r="Q59" i="12"/>
  <c r="Q60" i="12"/>
  <c r="O58" i="18" s="1"/>
  <c r="Q61" i="12"/>
  <c r="Q62" i="12"/>
  <c r="Q63" i="12"/>
  <c r="Q64" i="12"/>
  <c r="O62" i="18" s="1"/>
  <c r="Q65" i="12"/>
  <c r="Q66" i="12"/>
  <c r="Q67" i="12"/>
  <c r="R67" i="12" s="1"/>
  <c r="Q68" i="12"/>
  <c r="O65" i="18" s="1"/>
  <c r="Q69" i="12"/>
  <c r="Q70" i="12"/>
  <c r="Q71" i="12"/>
  <c r="Q72" i="12"/>
  <c r="O69" i="18" s="1"/>
  <c r="Q73" i="12"/>
  <c r="Q74" i="12"/>
  <c r="Q75" i="12"/>
  <c r="Q76" i="12"/>
  <c r="O73" i="18" s="1"/>
  <c r="Q77" i="12"/>
  <c r="Q78" i="12"/>
  <c r="Q79" i="12"/>
  <c r="Q80" i="12"/>
  <c r="O77" i="18" s="1"/>
  <c r="Q81" i="12"/>
  <c r="Q82" i="12"/>
  <c r="R82" i="12" s="1"/>
  <c r="Q83" i="12"/>
  <c r="Q84" i="12"/>
  <c r="O80" i="18" s="1"/>
  <c r="Q85" i="12"/>
  <c r="Q86" i="12"/>
  <c r="Q87" i="12"/>
  <c r="Q88" i="12"/>
  <c r="O84" i="18" s="1"/>
  <c r="Q89" i="12"/>
  <c r="Q90" i="12"/>
  <c r="Q91" i="12"/>
  <c r="Q92" i="12"/>
  <c r="Q93" i="12"/>
  <c r="Q94" i="12"/>
  <c r="Q95" i="12"/>
  <c r="Q96" i="12"/>
  <c r="Q97" i="12"/>
  <c r="Q98" i="12"/>
  <c r="Q99" i="12"/>
  <c r="Q100" i="12"/>
  <c r="O95" i="18" s="1"/>
  <c r="Q101" i="12"/>
  <c r="Q102" i="12"/>
  <c r="Q103" i="12"/>
  <c r="R103" i="12" s="1"/>
  <c r="Q104" i="12"/>
  <c r="O98" i="18" s="1"/>
  <c r="Q105" i="12"/>
  <c r="Q106" i="12"/>
  <c r="Q107" i="12"/>
  <c r="Q108" i="12"/>
  <c r="R108" i="12" s="1"/>
  <c r="Q109" i="12"/>
  <c r="Q110" i="12"/>
  <c r="Q111" i="12"/>
  <c r="Q112" i="12"/>
  <c r="O105" i="18" s="1"/>
  <c r="Q113" i="12"/>
  <c r="Q114" i="12"/>
  <c r="Q115" i="12"/>
  <c r="Q116" i="12"/>
  <c r="O109" i="18" s="1"/>
  <c r="Q117" i="12"/>
  <c r="Q118" i="12"/>
  <c r="Q119" i="12"/>
  <c r="Q120" i="12"/>
  <c r="O113" i="18" s="1"/>
  <c r="Q121" i="12"/>
  <c r="Q122" i="12"/>
  <c r="Q123" i="12"/>
  <c r="Q124" i="12"/>
  <c r="O117" i="18" s="1"/>
  <c r="Q125" i="12"/>
  <c r="Q126" i="12"/>
  <c r="Q127" i="12"/>
  <c r="Q128" i="12"/>
  <c r="O121" i="18" s="1"/>
  <c r="Q129" i="12"/>
  <c r="R129" i="12" s="1"/>
  <c r="Q130" i="12"/>
  <c r="Q131" i="12"/>
  <c r="R131" i="12" s="1"/>
  <c r="Q132" i="12"/>
  <c r="O123" i="18" s="1"/>
  <c r="Q133" i="12"/>
  <c r="O124" i="18" s="1"/>
  <c r="Q134" i="12"/>
  <c r="Q135" i="12"/>
  <c r="O126" i="18" s="1"/>
  <c r="Q136" i="12"/>
  <c r="Q137" i="12"/>
  <c r="O127" i="18" s="1"/>
  <c r="Q138" i="12"/>
  <c r="O128" i="18" s="1"/>
  <c r="Q139" i="12"/>
  <c r="O129" i="18" s="1"/>
  <c r="Q140" i="12"/>
  <c r="O130" i="18" s="1"/>
  <c r="Q141" i="12"/>
  <c r="O131" i="18" s="1"/>
  <c r="Q142" i="12"/>
  <c r="R142" i="12" s="1"/>
  <c r="Q143" i="12"/>
  <c r="O132" i="18" s="1"/>
  <c r="Q144" i="12"/>
  <c r="O133" i="18" s="1"/>
  <c r="Q145" i="12"/>
  <c r="O134" i="18" s="1"/>
  <c r="Q146" i="12"/>
  <c r="O135" i="18" s="1"/>
  <c r="Q147" i="12"/>
  <c r="O136" i="18" s="1"/>
  <c r="Q148" i="12"/>
  <c r="O137" i="18" s="1"/>
  <c r="Q149" i="12"/>
  <c r="R149" i="12" s="1"/>
  <c r="Q150" i="12"/>
  <c r="O138" i="18" s="1"/>
  <c r="Q151" i="12"/>
  <c r="O139" i="18" s="1"/>
  <c r="Q152" i="12"/>
  <c r="Q153" i="12"/>
  <c r="Q154" i="12"/>
  <c r="O142" i="18" s="1"/>
  <c r="Q155" i="12"/>
  <c r="Q156" i="12"/>
  <c r="Q157" i="12"/>
  <c r="Q158" i="12"/>
  <c r="O146" i="18" s="1"/>
  <c r="Q159" i="12"/>
  <c r="Q160" i="12"/>
  <c r="Q161" i="12"/>
  <c r="Q162" i="12"/>
  <c r="Q163" i="12"/>
  <c r="Q164" i="12"/>
  <c r="O152" i="18" s="1"/>
  <c r="Q165" i="12"/>
  <c r="O153" i="18" s="1"/>
  <c r="Q166" i="12"/>
  <c r="O154" i="18" s="1"/>
  <c r="Q167" i="12"/>
  <c r="R167" i="12" s="1"/>
  <c r="Q168" i="12"/>
  <c r="R168" i="12" s="1"/>
  <c r="Q169" i="12"/>
  <c r="R169" i="12" s="1"/>
  <c r="Q170" i="12"/>
  <c r="R170" i="12" s="1"/>
  <c r="Q171" i="12"/>
  <c r="R171" i="12" s="1"/>
  <c r="Q172" i="12"/>
  <c r="Q173" i="12"/>
  <c r="O156" i="18" s="1"/>
  <c r="Q174" i="12"/>
  <c r="O157" i="18" s="1"/>
  <c r="Q175" i="12"/>
  <c r="Q176" i="12"/>
  <c r="O159" i="18" s="1"/>
  <c r="Q177" i="12"/>
  <c r="O160" i="18" s="1"/>
  <c r="Q178" i="12"/>
  <c r="O161" i="18" s="1"/>
  <c r="Q179" i="12"/>
  <c r="R179" i="12" s="1"/>
  <c r="P188" i="14" s="1"/>
  <c r="Q180" i="12"/>
  <c r="R180" i="12" s="1"/>
  <c r="Q181" i="12"/>
  <c r="Q182" i="12"/>
  <c r="R182" i="12" s="1"/>
  <c r="Q183" i="12"/>
  <c r="O163" i="18" s="1"/>
  <c r="Q184" i="12"/>
  <c r="O164" i="18" s="1"/>
  <c r="Q185" i="12"/>
  <c r="O165" i="18" s="1"/>
  <c r="Q186" i="12"/>
  <c r="O166" i="18" s="1"/>
  <c r="Q187" i="12"/>
  <c r="O167" i="18" s="1"/>
  <c r="Q188" i="12"/>
  <c r="O168" i="18" s="1"/>
  <c r="Q189" i="12"/>
  <c r="R189" i="12" s="1"/>
  <c r="Q190" i="12"/>
  <c r="O169" i="18" s="1"/>
  <c r="Q191" i="12"/>
  <c r="O170" i="18" s="1"/>
  <c r="Q192" i="12"/>
  <c r="O171" i="18" s="1"/>
  <c r="Q193" i="12"/>
  <c r="O172" i="18" s="1"/>
  <c r="Q194" i="12"/>
  <c r="O173" i="18" s="1"/>
  <c r="Q195" i="12"/>
  <c r="O174" i="18" s="1"/>
  <c r="Q196" i="12"/>
  <c r="O175" i="18" s="1"/>
  <c r="Q18" i="12"/>
  <c r="Q17" i="12"/>
  <c r="Q19" i="12"/>
  <c r="R128" i="12"/>
  <c r="P121" i="18" s="1"/>
  <c r="R96" i="12"/>
  <c r="R64" i="12"/>
  <c r="P62" i="18" s="1"/>
  <c r="R32" i="12"/>
  <c r="P31" i="18" s="1"/>
  <c r="P157" i="18"/>
  <c r="R138" i="12"/>
  <c r="P128" i="18" s="1"/>
  <c r="O41" i="12"/>
  <c r="M40" i="18" s="1"/>
  <c r="O196" i="12"/>
  <c r="M175" i="18" s="1"/>
  <c r="O195" i="12"/>
  <c r="M174" i="18" s="1"/>
  <c r="O194" i="12"/>
  <c r="M173" i="18" s="1"/>
  <c r="O193" i="12"/>
  <c r="M172" i="18" s="1"/>
  <c r="O192" i="12"/>
  <c r="M171" i="18" s="1"/>
  <c r="O191" i="12"/>
  <c r="M170" i="18" s="1"/>
  <c r="O190" i="12"/>
  <c r="M169" i="18" s="1"/>
  <c r="O189" i="12"/>
  <c r="O188" i="12"/>
  <c r="M168" i="18" s="1"/>
  <c r="O187" i="12"/>
  <c r="M167" i="18" s="1"/>
  <c r="O186" i="12"/>
  <c r="M166" i="18" s="1"/>
  <c r="O185" i="12"/>
  <c r="M165" i="18" s="1"/>
  <c r="O184" i="12"/>
  <c r="M164" i="18" s="1"/>
  <c r="O183" i="12"/>
  <c r="M163" i="18" s="1"/>
  <c r="O182" i="12"/>
  <c r="O181" i="12"/>
  <c r="M162" i="18" s="1"/>
  <c r="O180" i="12"/>
  <c r="O179" i="12"/>
  <c r="O178" i="12"/>
  <c r="M161" i="18" s="1"/>
  <c r="O177" i="12"/>
  <c r="M160" i="18" s="1"/>
  <c r="O176" i="12"/>
  <c r="M159" i="18" s="1"/>
  <c r="O175" i="12"/>
  <c r="M158" i="18" s="1"/>
  <c r="O174" i="12"/>
  <c r="M157" i="18" s="1"/>
  <c r="O173" i="12"/>
  <c r="M156" i="18" s="1"/>
  <c r="O172" i="12"/>
  <c r="M155" i="18" s="1"/>
  <c r="O171" i="12"/>
  <c r="O170" i="12"/>
  <c r="O169" i="12"/>
  <c r="O168" i="12"/>
  <c r="O167" i="12"/>
  <c r="O166" i="12"/>
  <c r="M154" i="18" s="1"/>
  <c r="O165" i="12"/>
  <c r="M153" i="18" s="1"/>
  <c r="O164" i="12"/>
  <c r="M152" i="18" s="1"/>
  <c r="O163" i="12"/>
  <c r="M151" i="18" s="1"/>
  <c r="O162" i="12"/>
  <c r="M150" i="18" s="1"/>
  <c r="O161" i="12"/>
  <c r="M149" i="18" s="1"/>
  <c r="O160" i="12"/>
  <c r="M148" i="18" s="1"/>
  <c r="O159" i="12"/>
  <c r="M147" i="18" s="1"/>
  <c r="O158" i="12"/>
  <c r="M146" i="18" s="1"/>
  <c r="O157" i="12"/>
  <c r="M145" i="18" s="1"/>
  <c r="O156" i="12"/>
  <c r="M144" i="18" s="1"/>
  <c r="O155" i="12"/>
  <c r="M143" i="18" s="1"/>
  <c r="O154" i="12"/>
  <c r="M142" i="18" s="1"/>
  <c r="O153" i="12"/>
  <c r="M141" i="18" s="1"/>
  <c r="O152" i="12"/>
  <c r="M140" i="18" s="1"/>
  <c r="O151" i="12"/>
  <c r="M139" i="18" s="1"/>
  <c r="O150" i="12"/>
  <c r="M138" i="18" s="1"/>
  <c r="O149" i="12"/>
  <c r="O148" i="12"/>
  <c r="M137" i="18" s="1"/>
  <c r="O147" i="12"/>
  <c r="M136" i="18" s="1"/>
  <c r="O146" i="12"/>
  <c r="M135" i="18" s="1"/>
  <c r="O145" i="12"/>
  <c r="M134" i="18" s="1"/>
  <c r="O144" i="12"/>
  <c r="M133" i="18" s="1"/>
  <c r="O143" i="12"/>
  <c r="M132" i="18" s="1"/>
  <c r="O142" i="12"/>
  <c r="O141" i="12"/>
  <c r="M131" i="18" s="1"/>
  <c r="O140" i="12"/>
  <c r="M130" i="18" s="1"/>
  <c r="O139" i="12"/>
  <c r="M129" i="18" s="1"/>
  <c r="O138" i="12"/>
  <c r="M128" i="18" s="1"/>
  <c r="O137" i="12"/>
  <c r="M127" i="18" s="1"/>
  <c r="O136" i="12"/>
  <c r="O135" i="12"/>
  <c r="M126" i="18" s="1"/>
  <c r="O134" i="12"/>
  <c r="M125" i="18" s="1"/>
  <c r="O133" i="12"/>
  <c r="M124" i="18" s="1"/>
  <c r="O132" i="12"/>
  <c r="M123" i="18" s="1"/>
  <c r="O131" i="12"/>
  <c r="O130" i="12"/>
  <c r="M122" i="18" s="1"/>
  <c r="O129" i="12"/>
  <c r="O128" i="12"/>
  <c r="M121" i="18" s="1"/>
  <c r="O127" i="12"/>
  <c r="M120" i="18" s="1"/>
  <c r="O126" i="12"/>
  <c r="M119" i="18" s="1"/>
  <c r="O125" i="12"/>
  <c r="M118" i="18" s="1"/>
  <c r="O124" i="12"/>
  <c r="M117" i="18" s="1"/>
  <c r="O123" i="12"/>
  <c r="M116" i="18" s="1"/>
  <c r="O122" i="12"/>
  <c r="M115" i="18" s="1"/>
  <c r="O121" i="12"/>
  <c r="M114" i="18" s="1"/>
  <c r="O120" i="12"/>
  <c r="M113" i="18" s="1"/>
  <c r="O119" i="12"/>
  <c r="M112" i="18" s="1"/>
  <c r="O118" i="12"/>
  <c r="M111" i="18" s="1"/>
  <c r="O117" i="12"/>
  <c r="M110" i="18" s="1"/>
  <c r="O116" i="12"/>
  <c r="M109" i="18" s="1"/>
  <c r="O115" i="12"/>
  <c r="M108" i="18" s="1"/>
  <c r="O114" i="12"/>
  <c r="M107" i="18" s="1"/>
  <c r="O113" i="12"/>
  <c r="M106" i="18" s="1"/>
  <c r="O112" i="12"/>
  <c r="M105" i="18" s="1"/>
  <c r="O111" i="12"/>
  <c r="M104" i="18" s="1"/>
  <c r="O110" i="12"/>
  <c r="M103" i="18" s="1"/>
  <c r="O109" i="12"/>
  <c r="M102" i="18" s="1"/>
  <c r="O108" i="12"/>
  <c r="O107" i="12"/>
  <c r="M101" i="18" s="1"/>
  <c r="O106" i="12"/>
  <c r="M100" i="18" s="1"/>
  <c r="O105" i="12"/>
  <c r="M99" i="18" s="1"/>
  <c r="O104" i="12"/>
  <c r="M98" i="18" s="1"/>
  <c r="O103" i="12"/>
  <c r="O102" i="12"/>
  <c r="M97" i="18" s="1"/>
  <c r="O101" i="12"/>
  <c r="M96" i="18" s="1"/>
  <c r="O100" i="12"/>
  <c r="M95" i="18" s="1"/>
  <c r="O99" i="12"/>
  <c r="M94" i="18" s="1"/>
  <c r="O98" i="12"/>
  <c r="M93" i="18" s="1"/>
  <c r="O97" i="12"/>
  <c r="M92" i="18" s="1"/>
  <c r="O96" i="12"/>
  <c r="O94" i="12"/>
  <c r="M90" i="18" s="1"/>
  <c r="O93" i="12"/>
  <c r="M89" i="18" s="1"/>
  <c r="O92" i="12"/>
  <c r="M88" i="18" s="1"/>
  <c r="O91" i="12"/>
  <c r="O90" i="12"/>
  <c r="M86" i="18" s="1"/>
  <c r="O89" i="12"/>
  <c r="M85" i="18" s="1"/>
  <c r="O88" i="12"/>
  <c r="M84" i="18" s="1"/>
  <c r="O87" i="12"/>
  <c r="M83" i="18" s="1"/>
  <c r="O86" i="12"/>
  <c r="M82" i="18" s="1"/>
  <c r="O85" i="12"/>
  <c r="M81" i="18" s="1"/>
  <c r="O84" i="12"/>
  <c r="M80" i="18" s="1"/>
  <c r="O83" i="12"/>
  <c r="M79" i="18" s="1"/>
  <c r="O82" i="12"/>
  <c r="O81" i="12"/>
  <c r="M78" i="18" s="1"/>
  <c r="O80" i="12"/>
  <c r="M77" i="18" s="1"/>
  <c r="O79" i="12"/>
  <c r="M76" i="18" s="1"/>
  <c r="O78" i="12"/>
  <c r="M75" i="18" s="1"/>
  <c r="O77" i="12"/>
  <c r="M74" i="18" s="1"/>
  <c r="O76" i="12"/>
  <c r="M73" i="18" s="1"/>
  <c r="O75" i="12"/>
  <c r="M72" i="18" s="1"/>
  <c r="O74" i="12"/>
  <c r="M71" i="18" s="1"/>
  <c r="O73" i="12"/>
  <c r="M70" i="18" s="1"/>
  <c r="O72" i="12"/>
  <c r="M69" i="18" s="1"/>
  <c r="O71" i="12"/>
  <c r="M68" i="18" s="1"/>
  <c r="O70" i="12"/>
  <c r="M67" i="18" s="1"/>
  <c r="O69" i="12"/>
  <c r="M66" i="18" s="1"/>
  <c r="O68" i="12"/>
  <c r="M65" i="18" s="1"/>
  <c r="O67" i="12"/>
  <c r="O66" i="12"/>
  <c r="M64" i="18" s="1"/>
  <c r="O65" i="12"/>
  <c r="M63" i="18" s="1"/>
  <c r="O64" i="12"/>
  <c r="M62" i="18" s="1"/>
  <c r="O63" i="12"/>
  <c r="M61" i="18" s="1"/>
  <c r="O62" i="12"/>
  <c r="M60" i="18" s="1"/>
  <c r="O61" i="12"/>
  <c r="M59" i="18" s="1"/>
  <c r="O60" i="12"/>
  <c r="M58" i="18" s="1"/>
  <c r="O59" i="12"/>
  <c r="M57" i="18" s="1"/>
  <c r="O58" i="12"/>
  <c r="O57" i="12"/>
  <c r="M56" i="18" s="1"/>
  <c r="O56" i="12"/>
  <c r="M55" i="18" s="1"/>
  <c r="O55" i="12"/>
  <c r="M54" i="18" s="1"/>
  <c r="O54" i="12"/>
  <c r="M53" i="18" s="1"/>
  <c r="O53" i="12"/>
  <c r="M52" i="18" s="1"/>
  <c r="O52" i="12"/>
  <c r="M51" i="18" s="1"/>
  <c r="O51" i="12"/>
  <c r="M50" i="18" s="1"/>
  <c r="O50" i="12"/>
  <c r="M49" i="18" s="1"/>
  <c r="O49" i="12"/>
  <c r="M48" i="18" s="1"/>
  <c r="O48" i="12"/>
  <c r="M47" i="18" s="1"/>
  <c r="O47" i="12"/>
  <c r="M46" i="18" s="1"/>
  <c r="O46" i="12"/>
  <c r="M45" i="18" s="1"/>
  <c r="O45" i="12"/>
  <c r="M44" i="18" s="1"/>
  <c r="O44" i="12"/>
  <c r="M43" i="18" s="1"/>
  <c r="O43" i="12"/>
  <c r="M42" i="18" s="1"/>
  <c r="O42" i="12"/>
  <c r="M41" i="18" s="1"/>
  <c r="O40" i="12"/>
  <c r="M39" i="18" s="1"/>
  <c r="O39" i="12"/>
  <c r="M38" i="18" s="1"/>
  <c r="O38" i="12"/>
  <c r="M37" i="18" s="1"/>
  <c r="O37" i="12"/>
  <c r="M36" i="18" s="1"/>
  <c r="O36" i="12"/>
  <c r="M35" i="18" s="1"/>
  <c r="O35" i="12"/>
  <c r="M34" i="18" s="1"/>
  <c r="O34" i="12"/>
  <c r="M33" i="18" s="1"/>
  <c r="O33" i="12"/>
  <c r="M32" i="18" s="1"/>
  <c r="O32" i="12"/>
  <c r="M31" i="18" s="1"/>
  <c r="O31" i="12"/>
  <c r="M30" i="18" s="1"/>
  <c r="O30" i="12"/>
  <c r="M29" i="18" s="1"/>
  <c r="O29" i="12"/>
  <c r="M28" i="18" s="1"/>
  <c r="O28" i="12"/>
  <c r="M27" i="18" s="1"/>
  <c r="O27" i="12"/>
  <c r="O26" i="12"/>
  <c r="M26" i="18" s="1"/>
  <c r="O25" i="12"/>
  <c r="M25" i="18" s="1"/>
  <c r="O24" i="12"/>
  <c r="M24" i="18" s="1"/>
  <c r="O23" i="12"/>
  <c r="M23" i="18" s="1"/>
  <c r="O22" i="12"/>
  <c r="M22" i="18" s="1"/>
  <c r="O21" i="12"/>
  <c r="M21" i="18" s="1"/>
  <c r="O20" i="12"/>
  <c r="M20" i="18" s="1"/>
  <c r="O19" i="12"/>
  <c r="M19" i="18" s="1"/>
  <c r="O18" i="12"/>
  <c r="M18" i="18" s="1"/>
  <c r="O17" i="12"/>
  <c r="M17" i="18" s="1"/>
  <c r="O95" i="12"/>
  <c r="M91" i="18" s="1"/>
  <c r="L197" i="12"/>
  <c r="L196" i="12"/>
  <c r="K175" i="18" s="1"/>
  <c r="L195" i="12"/>
  <c r="L194" i="12"/>
  <c r="K173" i="18" s="1"/>
  <c r="L193" i="12"/>
  <c r="L192" i="12"/>
  <c r="K171" i="18" s="1"/>
  <c r="L191" i="12"/>
  <c r="L190" i="12"/>
  <c r="K169" i="18" s="1"/>
  <c r="L189" i="12"/>
  <c r="N189" i="12" s="1"/>
  <c r="L188" i="12"/>
  <c r="K168" i="18" s="1"/>
  <c r="L187" i="12"/>
  <c r="L186" i="12"/>
  <c r="K166" i="18" s="1"/>
  <c r="L185" i="12"/>
  <c r="L184" i="12"/>
  <c r="K164" i="18" s="1"/>
  <c r="L183" i="12"/>
  <c r="L182" i="12"/>
  <c r="N182" i="12" s="1"/>
  <c r="L181" i="12"/>
  <c r="L180" i="12"/>
  <c r="N180" i="12" s="1"/>
  <c r="L179" i="12"/>
  <c r="N179" i="12" s="1"/>
  <c r="L178" i="12"/>
  <c r="K161" i="18" s="1"/>
  <c r="L177" i="12"/>
  <c r="L176" i="12"/>
  <c r="L175" i="12"/>
  <c r="L174" i="12"/>
  <c r="L173" i="12"/>
  <c r="L172" i="12"/>
  <c r="L171" i="12"/>
  <c r="N171" i="12" s="1"/>
  <c r="L170" i="12"/>
  <c r="N170" i="12" s="1"/>
  <c r="L169" i="12"/>
  <c r="N169" i="12" s="1"/>
  <c r="L168" i="12"/>
  <c r="N168" i="12" s="1"/>
  <c r="L167" i="12"/>
  <c r="N167" i="12" s="1"/>
  <c r="L166" i="12"/>
  <c r="L165" i="12"/>
  <c r="L164" i="12"/>
  <c r="L163" i="12"/>
  <c r="L162" i="12"/>
  <c r="L161" i="12"/>
  <c r="L160" i="12"/>
  <c r="K148" i="18" s="1"/>
  <c r="L159" i="12"/>
  <c r="L158" i="12"/>
  <c r="L157" i="12"/>
  <c r="L156" i="12"/>
  <c r="L155" i="12"/>
  <c r="L154" i="12"/>
  <c r="L153" i="12"/>
  <c r="L152" i="12"/>
  <c r="L151" i="12"/>
  <c r="L150" i="12"/>
  <c r="L149" i="12"/>
  <c r="N149" i="12" s="1"/>
  <c r="L148" i="12"/>
  <c r="K137" i="18" s="1"/>
  <c r="L147" i="12"/>
  <c r="L146" i="12"/>
  <c r="K135" i="18" s="1"/>
  <c r="L145" i="12"/>
  <c r="L144" i="12"/>
  <c r="K133" i="18" s="1"/>
  <c r="L143" i="12"/>
  <c r="L142" i="12"/>
  <c r="N142" i="12" s="1"/>
  <c r="L141" i="12"/>
  <c r="L140" i="12"/>
  <c r="K130" i="18" s="1"/>
  <c r="L139" i="12"/>
  <c r="L138" i="12"/>
  <c r="L137" i="12"/>
  <c r="L136" i="12"/>
  <c r="L135" i="12"/>
  <c r="L134" i="12"/>
  <c r="L133" i="12"/>
  <c r="L132" i="12"/>
  <c r="K123" i="18" s="1"/>
  <c r="L131" i="12"/>
  <c r="N131" i="12" s="1"/>
  <c r="L130" i="12"/>
  <c r="L129" i="12"/>
  <c r="N129" i="12" s="1"/>
  <c r="L128" i="12"/>
  <c r="L127" i="12"/>
  <c r="L126" i="12"/>
  <c r="L125" i="12"/>
  <c r="L124" i="12"/>
  <c r="L123" i="12"/>
  <c r="L122" i="12"/>
  <c r="L121" i="12"/>
  <c r="L120" i="12"/>
  <c r="L119" i="12"/>
  <c r="L118" i="12"/>
  <c r="L117" i="12"/>
  <c r="L116" i="12"/>
  <c r="L115" i="12"/>
  <c r="L114" i="12"/>
  <c r="L113" i="12"/>
  <c r="L112" i="12"/>
  <c r="L111" i="12"/>
  <c r="L110" i="12"/>
  <c r="L109" i="12"/>
  <c r="L108" i="12"/>
  <c r="N108" i="12" s="1"/>
  <c r="L107" i="12"/>
  <c r="L106" i="12"/>
  <c r="L105" i="12"/>
  <c r="L104" i="12"/>
  <c r="L103" i="12"/>
  <c r="N103" i="12" s="1"/>
  <c r="L102" i="12"/>
  <c r="L101" i="12"/>
  <c r="L100" i="12"/>
  <c r="L99" i="12"/>
  <c r="L98" i="12"/>
  <c r="L97" i="12"/>
  <c r="L96" i="12"/>
  <c r="N96" i="12" s="1"/>
  <c r="L95" i="12"/>
  <c r="L94" i="12"/>
  <c r="L93" i="12"/>
  <c r="L92" i="12"/>
  <c r="N92" i="12" s="1"/>
  <c r="L91" i="12"/>
  <c r="L90" i="12"/>
  <c r="L89" i="12"/>
  <c r="L88" i="12"/>
  <c r="L87" i="12"/>
  <c r="L86" i="12"/>
  <c r="L85" i="12"/>
  <c r="L84" i="12"/>
  <c r="L83" i="12"/>
  <c r="L82" i="12"/>
  <c r="N82" i="12" s="1"/>
  <c r="L81" i="12"/>
  <c r="L80" i="12"/>
  <c r="L79" i="12"/>
  <c r="L78" i="12"/>
  <c r="L77" i="12"/>
  <c r="L76" i="12"/>
  <c r="L75" i="12"/>
  <c r="L74" i="12"/>
  <c r="L73" i="12"/>
  <c r="L72" i="12"/>
  <c r="L71" i="12"/>
  <c r="L70" i="12"/>
  <c r="L69" i="12"/>
  <c r="L68" i="12"/>
  <c r="L67" i="12"/>
  <c r="N67" i="12" s="1"/>
  <c r="L66" i="12"/>
  <c r="L65" i="12"/>
  <c r="L64" i="12"/>
  <c r="L63" i="12"/>
  <c r="L62" i="12"/>
  <c r="L61" i="12"/>
  <c r="L60" i="12"/>
  <c r="L59" i="12"/>
  <c r="L58" i="12"/>
  <c r="N58" i="12" s="1"/>
  <c r="L57" i="12"/>
  <c r="L56" i="12"/>
  <c r="L55" i="12"/>
  <c r="L54" i="12"/>
  <c r="L53" i="12"/>
  <c r="L52" i="12"/>
  <c r="L51" i="12"/>
  <c r="L50" i="12"/>
  <c r="L49" i="12"/>
  <c r="L48" i="12"/>
  <c r="L47" i="12"/>
  <c r="L46" i="12"/>
  <c r="L45" i="12"/>
  <c r="L44" i="12"/>
  <c r="L43" i="12"/>
  <c r="L42" i="12"/>
  <c r="L41" i="12"/>
  <c r="L40" i="12"/>
  <c r="L39" i="12"/>
  <c r="L38" i="12"/>
  <c r="L37" i="12"/>
  <c r="L32" i="12"/>
  <c r="L31" i="12"/>
  <c r="L30" i="12"/>
  <c r="L29" i="12"/>
  <c r="L28" i="12"/>
  <c r="L27" i="12"/>
  <c r="N27" i="12" s="1"/>
  <c r="L26" i="12"/>
  <c r="L25" i="12"/>
  <c r="L24" i="12"/>
  <c r="L23" i="12"/>
  <c r="L22" i="12"/>
  <c r="L21" i="12"/>
  <c r="L20" i="12"/>
  <c r="L19" i="12"/>
  <c r="L18" i="12"/>
  <c r="L17" i="12"/>
  <c r="L16" i="12"/>
  <c r="L36" i="12"/>
  <c r="L35" i="12"/>
  <c r="L34" i="12"/>
  <c r="L33" i="12"/>
  <c r="A15" i="14"/>
  <c r="B15" i="14"/>
  <c r="C15" i="14"/>
  <c r="D15" i="14"/>
  <c r="E15" i="14"/>
  <c r="F15" i="14"/>
  <c r="G15" i="14"/>
  <c r="H15" i="14"/>
  <c r="I15" i="14"/>
  <c r="J15" i="14"/>
  <c r="K15" i="14"/>
  <c r="L15" i="14"/>
  <c r="M15" i="14"/>
  <c r="N15" i="14"/>
  <c r="O15" i="14"/>
  <c r="P15" i="14"/>
  <c r="Q15" i="14"/>
  <c r="R15" i="14"/>
  <c r="S15" i="14"/>
  <c r="T15" i="14"/>
  <c r="U15" i="14"/>
  <c r="A16" i="14"/>
  <c r="B16" i="14"/>
  <c r="C16" i="14"/>
  <c r="D16" i="14"/>
  <c r="E16" i="14"/>
  <c r="F16" i="14"/>
  <c r="G16" i="14"/>
  <c r="H16" i="14"/>
  <c r="I16" i="14"/>
  <c r="J16" i="14"/>
  <c r="Q16" i="14"/>
  <c r="S16" i="14"/>
  <c r="T16" i="14"/>
  <c r="U16" i="14"/>
  <c r="B17" i="14"/>
  <c r="D17" i="14"/>
  <c r="E17" i="14"/>
  <c r="F17" i="14"/>
  <c r="G17" i="14"/>
  <c r="H17" i="14"/>
  <c r="I17" i="14"/>
  <c r="J17" i="14"/>
  <c r="Q17" i="14"/>
  <c r="S17" i="14"/>
  <c r="T17" i="14"/>
  <c r="U17" i="14"/>
  <c r="B18" i="14"/>
  <c r="C18" i="14"/>
  <c r="D18" i="14"/>
  <c r="E18" i="14"/>
  <c r="F18" i="14"/>
  <c r="G18" i="14"/>
  <c r="H18" i="14"/>
  <c r="I18" i="14"/>
  <c r="J18" i="14"/>
  <c r="Q18" i="14"/>
  <c r="S18" i="14"/>
  <c r="T18" i="14"/>
  <c r="U18" i="14"/>
  <c r="B19" i="14"/>
  <c r="C19" i="14"/>
  <c r="D19" i="14"/>
  <c r="E19" i="14"/>
  <c r="F19" i="14"/>
  <c r="G19" i="14"/>
  <c r="H19" i="14"/>
  <c r="I19" i="14"/>
  <c r="J19" i="14"/>
  <c r="Q19" i="14"/>
  <c r="S19" i="14"/>
  <c r="T19" i="14"/>
  <c r="U19" i="14"/>
  <c r="B20" i="14"/>
  <c r="C20" i="14"/>
  <c r="D20" i="14"/>
  <c r="E20" i="14"/>
  <c r="F20" i="14"/>
  <c r="G20" i="14"/>
  <c r="H20" i="14"/>
  <c r="I20" i="14"/>
  <c r="J20" i="14"/>
  <c r="Q20" i="14"/>
  <c r="S20" i="14"/>
  <c r="T20" i="14"/>
  <c r="U20" i="14"/>
  <c r="B21" i="14"/>
  <c r="C21" i="14"/>
  <c r="D21" i="14"/>
  <c r="E21" i="14"/>
  <c r="F21" i="14"/>
  <c r="G21" i="14"/>
  <c r="H21" i="14"/>
  <c r="I21" i="14"/>
  <c r="J21" i="14"/>
  <c r="Q21" i="14"/>
  <c r="S21" i="14"/>
  <c r="T21" i="14"/>
  <c r="U21" i="14"/>
  <c r="B22" i="14"/>
  <c r="C22" i="14"/>
  <c r="D22" i="14"/>
  <c r="E22" i="14"/>
  <c r="F22" i="14"/>
  <c r="G22" i="14"/>
  <c r="H22" i="14"/>
  <c r="I22" i="14"/>
  <c r="J22" i="14"/>
  <c r="Q22" i="14"/>
  <c r="S22" i="14"/>
  <c r="T22" i="14"/>
  <c r="U22" i="14"/>
  <c r="B23" i="14"/>
  <c r="C23" i="14"/>
  <c r="D23" i="14"/>
  <c r="E23" i="14"/>
  <c r="F23" i="14"/>
  <c r="G23" i="14"/>
  <c r="H23" i="14"/>
  <c r="I23" i="14"/>
  <c r="J23" i="14"/>
  <c r="Q23" i="14"/>
  <c r="S23" i="14"/>
  <c r="T23" i="14"/>
  <c r="U23" i="14"/>
  <c r="B24" i="14"/>
  <c r="C24" i="14"/>
  <c r="D24" i="14"/>
  <c r="E24" i="14"/>
  <c r="F24" i="14"/>
  <c r="G24" i="14"/>
  <c r="H24" i="14"/>
  <c r="I24" i="14"/>
  <c r="J24" i="14"/>
  <c r="Q24" i="14"/>
  <c r="S24" i="14"/>
  <c r="T24" i="14"/>
  <c r="U24" i="14"/>
  <c r="B25" i="14"/>
  <c r="C25" i="14"/>
  <c r="D25" i="14"/>
  <c r="E25" i="14"/>
  <c r="F25" i="14"/>
  <c r="G25" i="14"/>
  <c r="H25" i="14"/>
  <c r="I25" i="14"/>
  <c r="J25" i="14"/>
  <c r="Q25" i="14"/>
  <c r="S25" i="14"/>
  <c r="T25" i="14"/>
  <c r="U25" i="14"/>
  <c r="B26" i="14"/>
  <c r="C26" i="14"/>
  <c r="D26" i="14"/>
  <c r="F26" i="14"/>
  <c r="G26" i="14"/>
  <c r="H26" i="14"/>
  <c r="I26" i="14"/>
  <c r="J26" i="14"/>
  <c r="Q26" i="14"/>
  <c r="S26" i="14"/>
  <c r="T26" i="14"/>
  <c r="U26" i="14"/>
  <c r="C27" i="14"/>
  <c r="D27" i="14"/>
  <c r="E27" i="14"/>
  <c r="F27" i="14"/>
  <c r="G27" i="14"/>
  <c r="H27" i="14"/>
  <c r="I27" i="14"/>
  <c r="J27" i="14"/>
  <c r="Q27" i="14"/>
  <c r="R27" i="14"/>
  <c r="S27" i="14"/>
  <c r="T27" i="14"/>
  <c r="U27" i="14"/>
  <c r="B29" i="14"/>
  <c r="C29" i="14"/>
  <c r="D29" i="14"/>
  <c r="E29" i="14"/>
  <c r="F29" i="14"/>
  <c r="G29" i="14"/>
  <c r="H29" i="14"/>
  <c r="I29" i="14"/>
  <c r="J29" i="14"/>
  <c r="Q29" i="14"/>
  <c r="S29" i="14"/>
  <c r="T29" i="14"/>
  <c r="U29" i="14"/>
  <c r="A30" i="14"/>
  <c r="B30" i="14"/>
  <c r="C30" i="14"/>
  <c r="D30" i="14"/>
  <c r="E30" i="14"/>
  <c r="F30" i="14"/>
  <c r="G30" i="14"/>
  <c r="H30" i="14"/>
  <c r="I30" i="14"/>
  <c r="J30" i="14"/>
  <c r="Q30" i="14"/>
  <c r="S30" i="14"/>
  <c r="T30" i="14"/>
  <c r="U30" i="14"/>
  <c r="A31" i="14"/>
  <c r="B31" i="14"/>
  <c r="C31" i="14"/>
  <c r="D31" i="14"/>
  <c r="E31" i="14"/>
  <c r="F31" i="14"/>
  <c r="G31" i="14"/>
  <c r="H31" i="14"/>
  <c r="I31" i="14"/>
  <c r="J31" i="14"/>
  <c r="Q31" i="14"/>
  <c r="S31" i="14"/>
  <c r="T31" i="14"/>
  <c r="U31" i="14"/>
  <c r="A32" i="14"/>
  <c r="B32" i="14"/>
  <c r="C32" i="14"/>
  <c r="D32" i="14"/>
  <c r="E32" i="14"/>
  <c r="F32" i="14"/>
  <c r="G32" i="14"/>
  <c r="H32" i="14"/>
  <c r="I32" i="14"/>
  <c r="J32" i="14"/>
  <c r="Q32" i="14"/>
  <c r="S32" i="14"/>
  <c r="T32" i="14"/>
  <c r="U32" i="14"/>
  <c r="A33" i="14"/>
  <c r="B33" i="14"/>
  <c r="C33" i="14"/>
  <c r="D33" i="14"/>
  <c r="E33" i="14"/>
  <c r="F33" i="14"/>
  <c r="G33" i="14"/>
  <c r="H33" i="14"/>
  <c r="I33" i="14"/>
  <c r="J33" i="14"/>
  <c r="Q33" i="14"/>
  <c r="S33" i="14"/>
  <c r="T33" i="14"/>
  <c r="U33" i="14"/>
  <c r="A34" i="14"/>
  <c r="B34" i="14"/>
  <c r="C34" i="14"/>
  <c r="D34" i="14"/>
  <c r="E34" i="14"/>
  <c r="F34" i="14"/>
  <c r="G34" i="14"/>
  <c r="H34" i="14"/>
  <c r="I34" i="14"/>
  <c r="J34" i="14"/>
  <c r="Q34" i="14"/>
  <c r="S34" i="14"/>
  <c r="T34" i="14"/>
  <c r="U34" i="14"/>
  <c r="A35" i="14"/>
  <c r="B35" i="14"/>
  <c r="C35" i="14"/>
  <c r="D35" i="14"/>
  <c r="E35" i="14"/>
  <c r="F35" i="14"/>
  <c r="G35" i="14"/>
  <c r="H35" i="14"/>
  <c r="I35" i="14"/>
  <c r="J35" i="14"/>
  <c r="Q35" i="14"/>
  <c r="S35" i="14"/>
  <c r="T35" i="14"/>
  <c r="U35" i="14"/>
  <c r="A36" i="14"/>
  <c r="B36" i="14"/>
  <c r="C36" i="14"/>
  <c r="D36" i="14"/>
  <c r="E36" i="14"/>
  <c r="F36" i="14"/>
  <c r="G36" i="14"/>
  <c r="H36" i="14"/>
  <c r="I36" i="14"/>
  <c r="J36" i="14"/>
  <c r="Q36" i="14"/>
  <c r="S36" i="14"/>
  <c r="T36" i="14"/>
  <c r="U36" i="14"/>
  <c r="A37" i="14"/>
  <c r="B37" i="14"/>
  <c r="C37" i="14"/>
  <c r="D37" i="14"/>
  <c r="E37" i="14"/>
  <c r="F37" i="14"/>
  <c r="G37" i="14"/>
  <c r="H37" i="14"/>
  <c r="I37" i="14"/>
  <c r="J37" i="14"/>
  <c r="Q37" i="14"/>
  <c r="S37" i="14"/>
  <c r="T37" i="14"/>
  <c r="U37" i="14"/>
  <c r="A38" i="14"/>
  <c r="B38" i="14"/>
  <c r="C38" i="14"/>
  <c r="D38" i="14"/>
  <c r="E38" i="14"/>
  <c r="F38" i="14"/>
  <c r="G38" i="14"/>
  <c r="H38" i="14"/>
  <c r="I38" i="14"/>
  <c r="J38" i="14"/>
  <c r="Q38" i="14"/>
  <c r="S38" i="14"/>
  <c r="T38" i="14"/>
  <c r="U38" i="14"/>
  <c r="A39" i="14"/>
  <c r="B39" i="14"/>
  <c r="C39" i="14"/>
  <c r="D39" i="14"/>
  <c r="E39" i="14"/>
  <c r="F39" i="14"/>
  <c r="G39" i="14"/>
  <c r="H39" i="14"/>
  <c r="I39" i="14"/>
  <c r="J39" i="14"/>
  <c r="Q39" i="14"/>
  <c r="S39" i="14"/>
  <c r="T39" i="14"/>
  <c r="U39" i="14"/>
  <c r="A40" i="14"/>
  <c r="B40" i="14"/>
  <c r="C40" i="14"/>
  <c r="D40" i="14"/>
  <c r="E40" i="14"/>
  <c r="F40" i="14"/>
  <c r="G40" i="14"/>
  <c r="H40" i="14"/>
  <c r="I40" i="14"/>
  <c r="J40" i="14"/>
  <c r="Q40" i="14"/>
  <c r="S40" i="14"/>
  <c r="T40" i="14"/>
  <c r="U40" i="14"/>
  <c r="A41" i="14"/>
  <c r="B41" i="14"/>
  <c r="C41" i="14"/>
  <c r="D41" i="14"/>
  <c r="E41" i="14"/>
  <c r="F41" i="14"/>
  <c r="G41" i="14"/>
  <c r="H41" i="14"/>
  <c r="I41" i="14"/>
  <c r="J41" i="14"/>
  <c r="Q41" i="14"/>
  <c r="S41" i="14"/>
  <c r="T41" i="14"/>
  <c r="U41" i="14"/>
  <c r="A42" i="14"/>
  <c r="B42" i="14"/>
  <c r="C42" i="14"/>
  <c r="D42" i="14"/>
  <c r="E42" i="14"/>
  <c r="F42" i="14"/>
  <c r="G42" i="14"/>
  <c r="H42" i="14"/>
  <c r="I42" i="14"/>
  <c r="J42" i="14"/>
  <c r="Q42" i="14"/>
  <c r="S42" i="14"/>
  <c r="T42" i="14"/>
  <c r="U42" i="14"/>
  <c r="A43" i="14"/>
  <c r="B43" i="14"/>
  <c r="C43" i="14"/>
  <c r="D43" i="14"/>
  <c r="E43" i="14"/>
  <c r="F43" i="14"/>
  <c r="G43" i="14"/>
  <c r="H43" i="14"/>
  <c r="I43" i="14"/>
  <c r="J43" i="14"/>
  <c r="Q43" i="14"/>
  <c r="S43" i="14"/>
  <c r="T43" i="14"/>
  <c r="U43" i="14"/>
  <c r="A44" i="14"/>
  <c r="B44" i="14"/>
  <c r="C44" i="14"/>
  <c r="D44" i="14"/>
  <c r="E44" i="14"/>
  <c r="F44" i="14"/>
  <c r="G44" i="14"/>
  <c r="H44" i="14"/>
  <c r="I44" i="14"/>
  <c r="J44" i="14"/>
  <c r="Q44" i="14"/>
  <c r="S44" i="14"/>
  <c r="T44" i="14"/>
  <c r="U44" i="14"/>
  <c r="A45" i="14"/>
  <c r="B45" i="14"/>
  <c r="C45" i="14"/>
  <c r="D45" i="14"/>
  <c r="E45" i="14"/>
  <c r="F45" i="14"/>
  <c r="G45" i="14"/>
  <c r="H45" i="14"/>
  <c r="I45" i="14"/>
  <c r="J45" i="14"/>
  <c r="Q45" i="14"/>
  <c r="S45" i="14"/>
  <c r="T45" i="14"/>
  <c r="U45" i="14"/>
  <c r="A46" i="14"/>
  <c r="B46" i="14"/>
  <c r="C46" i="14"/>
  <c r="D46" i="14"/>
  <c r="E46" i="14"/>
  <c r="F46" i="14"/>
  <c r="G46" i="14"/>
  <c r="H46" i="14"/>
  <c r="I46" i="14"/>
  <c r="J46" i="14"/>
  <c r="Q46" i="14"/>
  <c r="S46" i="14"/>
  <c r="T46" i="14"/>
  <c r="U46" i="14"/>
  <c r="A47" i="14"/>
  <c r="B47" i="14"/>
  <c r="C47" i="14"/>
  <c r="D47" i="14"/>
  <c r="E47" i="14"/>
  <c r="F47" i="14"/>
  <c r="G47" i="14"/>
  <c r="H47" i="14"/>
  <c r="I47" i="14"/>
  <c r="J47" i="14"/>
  <c r="Q47" i="14"/>
  <c r="S47" i="14"/>
  <c r="T47" i="14"/>
  <c r="U47" i="14"/>
  <c r="A48" i="14"/>
  <c r="B48" i="14"/>
  <c r="C48" i="14"/>
  <c r="D48" i="14"/>
  <c r="E48" i="14"/>
  <c r="F48" i="14"/>
  <c r="G48" i="14"/>
  <c r="H48" i="14"/>
  <c r="I48" i="14"/>
  <c r="J48" i="14"/>
  <c r="Q48" i="14"/>
  <c r="S48" i="14"/>
  <c r="T48" i="14"/>
  <c r="U48" i="14"/>
  <c r="A49" i="14"/>
  <c r="B49" i="14"/>
  <c r="C49" i="14"/>
  <c r="D49" i="14"/>
  <c r="E49" i="14"/>
  <c r="F49" i="14"/>
  <c r="G49" i="14"/>
  <c r="H49" i="14"/>
  <c r="I49" i="14"/>
  <c r="J49" i="14"/>
  <c r="Q49" i="14"/>
  <c r="S49" i="14"/>
  <c r="T49" i="14"/>
  <c r="U49" i="14"/>
  <c r="A50" i="14"/>
  <c r="B50" i="14"/>
  <c r="C50" i="14"/>
  <c r="D50" i="14"/>
  <c r="E50" i="14"/>
  <c r="F50" i="14"/>
  <c r="G50" i="14"/>
  <c r="H50" i="14"/>
  <c r="I50" i="14"/>
  <c r="J50" i="14"/>
  <c r="Q50" i="14"/>
  <c r="S50" i="14"/>
  <c r="T50" i="14"/>
  <c r="U50" i="14"/>
  <c r="A51" i="14"/>
  <c r="B51" i="14"/>
  <c r="C51" i="14"/>
  <c r="D51" i="14"/>
  <c r="E51" i="14"/>
  <c r="F51" i="14"/>
  <c r="G51" i="14"/>
  <c r="H51" i="14"/>
  <c r="I51" i="14"/>
  <c r="J51" i="14"/>
  <c r="Q51" i="14"/>
  <c r="S51" i="14"/>
  <c r="T51" i="14"/>
  <c r="U51" i="14"/>
  <c r="A52" i="14"/>
  <c r="B52" i="14"/>
  <c r="C52" i="14"/>
  <c r="D52" i="14"/>
  <c r="E52" i="14"/>
  <c r="F52" i="14"/>
  <c r="G52" i="14"/>
  <c r="H52" i="14"/>
  <c r="I52" i="14"/>
  <c r="J52" i="14"/>
  <c r="Q52" i="14"/>
  <c r="S52" i="14"/>
  <c r="T52" i="14"/>
  <c r="U52" i="14"/>
  <c r="A53" i="14"/>
  <c r="B53" i="14"/>
  <c r="C53" i="14"/>
  <c r="D53" i="14"/>
  <c r="E53" i="14"/>
  <c r="F53" i="14"/>
  <c r="G53" i="14"/>
  <c r="H53" i="14"/>
  <c r="I53" i="14"/>
  <c r="J53" i="14"/>
  <c r="Q53" i="14"/>
  <c r="R53" i="14"/>
  <c r="S53" i="14"/>
  <c r="T53" i="14"/>
  <c r="U53" i="14"/>
  <c r="A55" i="14"/>
  <c r="B55" i="14"/>
  <c r="C55" i="14"/>
  <c r="D55" i="14"/>
  <c r="E55" i="14"/>
  <c r="F55" i="14"/>
  <c r="G55" i="14"/>
  <c r="H55" i="14"/>
  <c r="I55" i="14"/>
  <c r="J55" i="14"/>
  <c r="Q55" i="14"/>
  <c r="S55" i="14"/>
  <c r="T55" i="14"/>
  <c r="U55" i="14"/>
  <c r="A56" i="14"/>
  <c r="B56" i="14"/>
  <c r="C56" i="14"/>
  <c r="D56" i="14"/>
  <c r="E56" i="14"/>
  <c r="F56" i="14"/>
  <c r="G56" i="14"/>
  <c r="H56" i="14"/>
  <c r="I56" i="14"/>
  <c r="J56" i="14"/>
  <c r="Q56" i="14"/>
  <c r="S56" i="14"/>
  <c r="T56" i="14"/>
  <c r="U56" i="14"/>
  <c r="A57" i="14"/>
  <c r="B57" i="14"/>
  <c r="C57" i="14"/>
  <c r="D57" i="14"/>
  <c r="E57" i="14"/>
  <c r="F57" i="14"/>
  <c r="G57" i="14"/>
  <c r="H57" i="14"/>
  <c r="I57" i="14"/>
  <c r="J57" i="14"/>
  <c r="Q57" i="14"/>
  <c r="S57" i="14"/>
  <c r="T57" i="14"/>
  <c r="U57" i="14"/>
  <c r="A58" i="14"/>
  <c r="B58" i="14"/>
  <c r="C58" i="14"/>
  <c r="D58" i="14"/>
  <c r="E58" i="14"/>
  <c r="F58" i="14"/>
  <c r="G58" i="14"/>
  <c r="H58" i="14"/>
  <c r="I58" i="14"/>
  <c r="J58" i="14"/>
  <c r="Q58" i="14"/>
  <c r="S58" i="14"/>
  <c r="T58" i="14"/>
  <c r="U58" i="14"/>
  <c r="A59" i="14"/>
  <c r="B59" i="14"/>
  <c r="C59" i="14"/>
  <c r="D59" i="14"/>
  <c r="E59" i="14"/>
  <c r="F59" i="14"/>
  <c r="G59" i="14"/>
  <c r="H59" i="14"/>
  <c r="I59" i="14"/>
  <c r="J59" i="14"/>
  <c r="Q59" i="14"/>
  <c r="S59" i="14"/>
  <c r="T59" i="14"/>
  <c r="U59" i="14"/>
  <c r="A60" i="14"/>
  <c r="C60" i="14"/>
  <c r="D60" i="14"/>
  <c r="E60" i="14"/>
  <c r="F60" i="14"/>
  <c r="G60" i="14"/>
  <c r="H60" i="14"/>
  <c r="I60" i="14"/>
  <c r="J60" i="14"/>
  <c r="Q60" i="14"/>
  <c r="R60" i="14"/>
  <c r="S60" i="14"/>
  <c r="T60" i="14"/>
  <c r="U60" i="14"/>
  <c r="A62" i="14"/>
  <c r="B62" i="14"/>
  <c r="C62" i="14"/>
  <c r="D62" i="14"/>
  <c r="E62" i="14"/>
  <c r="F62" i="14"/>
  <c r="G62" i="14"/>
  <c r="H62" i="14"/>
  <c r="I62" i="14"/>
  <c r="J62" i="14"/>
  <c r="Q62" i="14"/>
  <c r="S62" i="14"/>
  <c r="T62" i="14"/>
  <c r="U62" i="14"/>
  <c r="A63" i="14"/>
  <c r="B63" i="14"/>
  <c r="C63" i="14"/>
  <c r="D63" i="14"/>
  <c r="E63" i="14"/>
  <c r="F63" i="14"/>
  <c r="G63" i="14"/>
  <c r="H63" i="14"/>
  <c r="I63" i="14"/>
  <c r="J63" i="14"/>
  <c r="Q63" i="14"/>
  <c r="S63" i="14"/>
  <c r="T63" i="14"/>
  <c r="U63" i="14"/>
  <c r="A64" i="14"/>
  <c r="B64" i="14"/>
  <c r="C64" i="14"/>
  <c r="D64" i="14"/>
  <c r="E64" i="14"/>
  <c r="F64" i="14"/>
  <c r="G64" i="14"/>
  <c r="H64" i="14"/>
  <c r="I64" i="14"/>
  <c r="J64" i="14"/>
  <c r="Q64" i="14"/>
  <c r="S64" i="14"/>
  <c r="T64" i="14"/>
  <c r="U64" i="14"/>
  <c r="A65" i="14"/>
  <c r="B65" i="14"/>
  <c r="C65" i="14"/>
  <c r="D65" i="14"/>
  <c r="E65" i="14"/>
  <c r="F65" i="14"/>
  <c r="G65" i="14"/>
  <c r="H65" i="14"/>
  <c r="I65" i="14"/>
  <c r="J65" i="14"/>
  <c r="Q65" i="14"/>
  <c r="R65" i="14"/>
  <c r="S65" i="14"/>
  <c r="T65" i="14"/>
  <c r="U65" i="14"/>
  <c r="A66" i="14"/>
  <c r="B66" i="14"/>
  <c r="C66" i="14"/>
  <c r="D66" i="14"/>
  <c r="E66" i="14"/>
  <c r="F66" i="14"/>
  <c r="G66" i="14"/>
  <c r="H66" i="14"/>
  <c r="I66" i="14"/>
  <c r="J66" i="14"/>
  <c r="Q66" i="14"/>
  <c r="R66" i="14"/>
  <c r="S66" i="14"/>
  <c r="T66" i="14"/>
  <c r="U66" i="14"/>
  <c r="A67" i="14"/>
  <c r="B67" i="14"/>
  <c r="C67" i="14"/>
  <c r="D67" i="14"/>
  <c r="E67" i="14"/>
  <c r="F67" i="14"/>
  <c r="G67" i="14"/>
  <c r="H67" i="14"/>
  <c r="I67" i="14"/>
  <c r="J67" i="14"/>
  <c r="Q67" i="14"/>
  <c r="R67" i="14"/>
  <c r="S67" i="14"/>
  <c r="T67" i="14"/>
  <c r="U67" i="14"/>
  <c r="A68" i="14"/>
  <c r="B68" i="14"/>
  <c r="C68" i="14"/>
  <c r="D68" i="14"/>
  <c r="E68" i="14"/>
  <c r="F68" i="14"/>
  <c r="G68" i="14"/>
  <c r="H68" i="14"/>
  <c r="I68" i="14"/>
  <c r="J68" i="14"/>
  <c r="Q68" i="14"/>
  <c r="S68" i="14"/>
  <c r="T68" i="14"/>
  <c r="U68" i="14"/>
  <c r="A69" i="14"/>
  <c r="B69" i="14"/>
  <c r="C69" i="14"/>
  <c r="D69" i="14"/>
  <c r="E69" i="14"/>
  <c r="F69" i="14"/>
  <c r="G69" i="14"/>
  <c r="H69" i="14"/>
  <c r="I69" i="14"/>
  <c r="J69" i="14"/>
  <c r="Q69" i="14"/>
  <c r="S69" i="14"/>
  <c r="T69" i="14"/>
  <c r="U69" i="14"/>
  <c r="A70" i="14"/>
  <c r="B70" i="14"/>
  <c r="C70" i="14"/>
  <c r="D70" i="14"/>
  <c r="E70" i="14"/>
  <c r="F70" i="14"/>
  <c r="G70" i="14"/>
  <c r="H70" i="14"/>
  <c r="I70" i="14"/>
  <c r="J70" i="14"/>
  <c r="Q70" i="14"/>
  <c r="R70" i="14"/>
  <c r="S70" i="14"/>
  <c r="T70" i="14"/>
  <c r="U70" i="14"/>
  <c r="A72" i="14"/>
  <c r="B72" i="14"/>
  <c r="C72" i="14"/>
  <c r="D72" i="14"/>
  <c r="E72" i="14"/>
  <c r="F72" i="14"/>
  <c r="G72" i="14"/>
  <c r="H72" i="14"/>
  <c r="I72" i="14"/>
  <c r="J72" i="14"/>
  <c r="S72" i="14"/>
  <c r="T72" i="14"/>
  <c r="U72" i="14"/>
  <c r="A73" i="14"/>
  <c r="B73" i="14"/>
  <c r="C73" i="14"/>
  <c r="D73" i="14"/>
  <c r="E73" i="14"/>
  <c r="F73" i="14"/>
  <c r="G73" i="14"/>
  <c r="H73" i="14"/>
  <c r="I73" i="14"/>
  <c r="J73" i="14"/>
  <c r="S73" i="14"/>
  <c r="T73" i="14"/>
  <c r="U73" i="14"/>
  <c r="A74" i="14"/>
  <c r="B74" i="14"/>
  <c r="C74" i="14"/>
  <c r="D74" i="14"/>
  <c r="E74" i="14"/>
  <c r="F74" i="14"/>
  <c r="G74" i="14"/>
  <c r="H74" i="14"/>
  <c r="I74" i="14"/>
  <c r="J74" i="14"/>
  <c r="R74" i="14"/>
  <c r="S74" i="14"/>
  <c r="T74" i="14"/>
  <c r="U74" i="14"/>
  <c r="A75" i="14"/>
  <c r="B75" i="14"/>
  <c r="C75" i="14"/>
  <c r="D75" i="14"/>
  <c r="E75" i="14"/>
  <c r="F75" i="14"/>
  <c r="G75" i="14"/>
  <c r="H75" i="14"/>
  <c r="I75" i="14"/>
  <c r="J75" i="14"/>
  <c r="Q75" i="14"/>
  <c r="R75" i="14"/>
  <c r="S75" i="14"/>
  <c r="T75" i="14"/>
  <c r="U75" i="14"/>
  <c r="A76" i="14"/>
  <c r="B76" i="14"/>
  <c r="C76" i="14"/>
  <c r="D76" i="14"/>
  <c r="E76" i="14"/>
  <c r="F76" i="14"/>
  <c r="G76" i="14"/>
  <c r="H76" i="14"/>
  <c r="I76" i="14"/>
  <c r="J76" i="14"/>
  <c r="R76" i="14"/>
  <c r="S76" i="14"/>
  <c r="T76" i="14"/>
  <c r="U76" i="14"/>
  <c r="A77" i="14"/>
  <c r="B77" i="14"/>
  <c r="C77" i="14"/>
  <c r="D77" i="14"/>
  <c r="E77" i="14"/>
  <c r="F77" i="14"/>
  <c r="G77" i="14"/>
  <c r="H77" i="14"/>
  <c r="I77" i="14"/>
  <c r="J77" i="14"/>
  <c r="Q77" i="14"/>
  <c r="R77" i="14"/>
  <c r="S77" i="14"/>
  <c r="T77" i="14"/>
  <c r="U77" i="14"/>
  <c r="A78" i="14"/>
  <c r="B78" i="14"/>
  <c r="C78" i="14"/>
  <c r="D78" i="14"/>
  <c r="E78" i="14"/>
  <c r="F78" i="14"/>
  <c r="G78" i="14"/>
  <c r="H78" i="14"/>
  <c r="I78" i="14"/>
  <c r="J78" i="14"/>
  <c r="Q78" i="14"/>
  <c r="R78" i="14"/>
  <c r="S78" i="14"/>
  <c r="T78" i="14"/>
  <c r="U78" i="14"/>
  <c r="A79" i="14"/>
  <c r="B79" i="14"/>
  <c r="C79" i="14"/>
  <c r="D79" i="14"/>
  <c r="E79" i="14"/>
  <c r="F79" i="14"/>
  <c r="G79" i="14"/>
  <c r="H79" i="14"/>
  <c r="I79" i="14"/>
  <c r="J79" i="14"/>
  <c r="S79" i="14"/>
  <c r="T79" i="14"/>
  <c r="U79" i="14"/>
  <c r="A80" i="14"/>
  <c r="B80" i="14"/>
  <c r="C80" i="14"/>
  <c r="D80" i="14"/>
  <c r="E80" i="14"/>
  <c r="F80" i="14"/>
  <c r="G80" i="14"/>
  <c r="H80" i="14"/>
  <c r="I80" i="14"/>
  <c r="J80" i="14"/>
  <c r="S80" i="14"/>
  <c r="T80" i="14"/>
  <c r="U80" i="14"/>
  <c r="A81" i="14"/>
  <c r="B81" i="14"/>
  <c r="C81" i="14"/>
  <c r="D81" i="14"/>
  <c r="E81" i="14"/>
  <c r="F81" i="14"/>
  <c r="G81" i="14"/>
  <c r="H81" i="14"/>
  <c r="I81" i="14"/>
  <c r="J81" i="14"/>
  <c r="S81" i="14"/>
  <c r="T81" i="14"/>
  <c r="U81" i="14"/>
  <c r="A82" i="14"/>
  <c r="B82" i="14"/>
  <c r="C82" i="14"/>
  <c r="D82" i="14"/>
  <c r="E82" i="14"/>
  <c r="F82" i="14"/>
  <c r="G82" i="14"/>
  <c r="H82" i="14"/>
  <c r="I82" i="14"/>
  <c r="J82" i="14"/>
  <c r="R82" i="14"/>
  <c r="S82" i="14"/>
  <c r="T82" i="14"/>
  <c r="U82" i="14"/>
  <c r="A83" i="14"/>
  <c r="B83" i="14"/>
  <c r="C83" i="14"/>
  <c r="D83" i="14"/>
  <c r="E83" i="14"/>
  <c r="F83" i="14"/>
  <c r="G83" i="14"/>
  <c r="H83" i="14"/>
  <c r="I83" i="14"/>
  <c r="J83" i="14"/>
  <c r="S83" i="14"/>
  <c r="T83" i="14"/>
  <c r="U83" i="14"/>
  <c r="A84" i="14"/>
  <c r="B84" i="14"/>
  <c r="C84" i="14"/>
  <c r="D84" i="14"/>
  <c r="E84" i="14"/>
  <c r="F84" i="14"/>
  <c r="G84" i="14"/>
  <c r="H84" i="14"/>
  <c r="I84" i="14"/>
  <c r="J84" i="14"/>
  <c r="Q84" i="14"/>
  <c r="R84" i="14"/>
  <c r="S84" i="14"/>
  <c r="T84" i="14"/>
  <c r="U84" i="14"/>
  <c r="A85" i="14"/>
  <c r="B85" i="14"/>
  <c r="C85" i="14"/>
  <c r="D85" i="14"/>
  <c r="E85" i="14"/>
  <c r="F85" i="14"/>
  <c r="G85" i="14"/>
  <c r="H85" i="14"/>
  <c r="I85" i="14"/>
  <c r="J85" i="14"/>
  <c r="S85" i="14"/>
  <c r="T85" i="14"/>
  <c r="U85" i="14"/>
  <c r="A86" i="14"/>
  <c r="B86" i="14"/>
  <c r="C86" i="14"/>
  <c r="D86" i="14"/>
  <c r="E86" i="14"/>
  <c r="F86" i="14"/>
  <c r="G86" i="14"/>
  <c r="H86" i="14"/>
  <c r="I86" i="14"/>
  <c r="J86" i="14"/>
  <c r="Q86" i="14"/>
  <c r="R86" i="14"/>
  <c r="S86" i="14"/>
  <c r="T86" i="14"/>
  <c r="U86" i="14"/>
  <c r="A88" i="14"/>
  <c r="B88" i="14"/>
  <c r="C88" i="14"/>
  <c r="D88" i="14"/>
  <c r="E88" i="14"/>
  <c r="F88" i="14"/>
  <c r="G88" i="14"/>
  <c r="H88" i="14"/>
  <c r="I88" i="14"/>
  <c r="J88" i="14"/>
  <c r="Q88" i="14"/>
  <c r="S88" i="14"/>
  <c r="T88" i="14"/>
  <c r="U88" i="14"/>
  <c r="A89" i="14"/>
  <c r="B89" i="14"/>
  <c r="C89" i="14"/>
  <c r="D89" i="14"/>
  <c r="E89" i="14"/>
  <c r="F89" i="14"/>
  <c r="G89" i="14"/>
  <c r="H89" i="14"/>
  <c r="I89" i="14"/>
  <c r="J89" i="14"/>
  <c r="Q89" i="14"/>
  <c r="S89" i="14"/>
  <c r="T89" i="14"/>
  <c r="U89" i="14"/>
  <c r="A90" i="14"/>
  <c r="B90" i="14"/>
  <c r="C90" i="14"/>
  <c r="D90" i="14"/>
  <c r="E90" i="14"/>
  <c r="F90" i="14"/>
  <c r="G90" i="14"/>
  <c r="H90" i="14"/>
  <c r="I90" i="14"/>
  <c r="J90" i="14"/>
  <c r="Q90" i="14"/>
  <c r="S90" i="14"/>
  <c r="T90" i="14"/>
  <c r="U90" i="14"/>
  <c r="A91" i="14"/>
  <c r="B91" i="14"/>
  <c r="C91" i="14"/>
  <c r="D91" i="14"/>
  <c r="E91" i="14"/>
  <c r="F91" i="14"/>
  <c r="G91" i="14"/>
  <c r="H91" i="14"/>
  <c r="I91" i="14"/>
  <c r="J91" i="14"/>
  <c r="Q91" i="14"/>
  <c r="S91" i="14"/>
  <c r="T91" i="14"/>
  <c r="U91" i="14"/>
  <c r="A92" i="14"/>
  <c r="B92" i="14"/>
  <c r="C92" i="14"/>
  <c r="D92" i="14"/>
  <c r="E92" i="14"/>
  <c r="F92" i="14"/>
  <c r="G92" i="14"/>
  <c r="H92" i="14"/>
  <c r="I92" i="14"/>
  <c r="J92" i="14"/>
  <c r="Q92" i="14"/>
  <c r="S92" i="14"/>
  <c r="T92" i="14"/>
  <c r="U92" i="14"/>
  <c r="A93" i="14"/>
  <c r="B93" i="14"/>
  <c r="C93" i="14"/>
  <c r="D93" i="14"/>
  <c r="E93" i="14"/>
  <c r="F93" i="14"/>
  <c r="G93" i="14"/>
  <c r="H93" i="14"/>
  <c r="I93" i="14"/>
  <c r="J93" i="14"/>
  <c r="Q93" i="14"/>
  <c r="S93" i="14"/>
  <c r="T93" i="14"/>
  <c r="U93" i="14"/>
  <c r="A94" i="14"/>
  <c r="B94" i="14"/>
  <c r="C94" i="14"/>
  <c r="D94" i="14"/>
  <c r="E94" i="14"/>
  <c r="F94" i="14"/>
  <c r="G94" i="14"/>
  <c r="H94" i="14"/>
  <c r="I94" i="14"/>
  <c r="J94" i="14"/>
  <c r="Q94" i="14"/>
  <c r="S94" i="14"/>
  <c r="T94" i="14"/>
  <c r="U94" i="14"/>
  <c r="A95" i="14"/>
  <c r="B95" i="14"/>
  <c r="C95" i="14"/>
  <c r="D95" i="14"/>
  <c r="E95" i="14"/>
  <c r="F95" i="14"/>
  <c r="G95" i="14"/>
  <c r="H95" i="14"/>
  <c r="I95" i="14"/>
  <c r="J95" i="14"/>
  <c r="Q95" i="14"/>
  <c r="S95" i="14"/>
  <c r="T95" i="14"/>
  <c r="U95" i="14"/>
  <c r="A96" i="14"/>
  <c r="B96" i="14"/>
  <c r="C96" i="14"/>
  <c r="D96" i="14"/>
  <c r="E96" i="14"/>
  <c r="F96" i="14"/>
  <c r="G96" i="14"/>
  <c r="H96" i="14"/>
  <c r="I96" i="14"/>
  <c r="J96" i="14"/>
  <c r="Q96" i="14"/>
  <c r="S96" i="14"/>
  <c r="T96" i="14"/>
  <c r="U96" i="14"/>
  <c r="A97" i="14"/>
  <c r="B97" i="14"/>
  <c r="C97" i="14"/>
  <c r="D97" i="14"/>
  <c r="E97" i="14"/>
  <c r="F97" i="14"/>
  <c r="G97" i="14"/>
  <c r="H97" i="14"/>
  <c r="I97" i="14"/>
  <c r="J97" i="14"/>
  <c r="Q97" i="14"/>
  <c r="S97" i="14"/>
  <c r="T97" i="14"/>
  <c r="U97" i="14"/>
  <c r="A98" i="14"/>
  <c r="B98" i="14"/>
  <c r="C98" i="14"/>
  <c r="D98" i="14"/>
  <c r="E98" i="14"/>
  <c r="F98" i="14"/>
  <c r="G98" i="14"/>
  <c r="H98" i="14"/>
  <c r="I98" i="14"/>
  <c r="J98" i="14"/>
  <c r="Q98" i="14"/>
  <c r="S98" i="14"/>
  <c r="T98" i="14"/>
  <c r="U98" i="14"/>
  <c r="A99" i="14"/>
  <c r="B99" i="14"/>
  <c r="C99" i="14"/>
  <c r="D99" i="14"/>
  <c r="E99" i="14"/>
  <c r="F99" i="14"/>
  <c r="G99" i="14"/>
  <c r="H99" i="14"/>
  <c r="I99" i="14"/>
  <c r="J99" i="14"/>
  <c r="Q99" i="14"/>
  <c r="S99" i="14"/>
  <c r="T99" i="14"/>
  <c r="U99" i="14"/>
  <c r="A100" i="14"/>
  <c r="B100" i="14"/>
  <c r="C100" i="14"/>
  <c r="D100" i="14"/>
  <c r="E100" i="14"/>
  <c r="F100" i="14"/>
  <c r="G100" i="14"/>
  <c r="H100" i="14"/>
  <c r="I100" i="14"/>
  <c r="J100" i="14"/>
  <c r="Q100" i="14"/>
  <c r="S100" i="14"/>
  <c r="T100" i="14"/>
  <c r="U100" i="14"/>
  <c r="A101" i="14"/>
  <c r="B101" i="14"/>
  <c r="C101" i="14"/>
  <c r="D101" i="14"/>
  <c r="E101" i="14"/>
  <c r="F101" i="14"/>
  <c r="G101" i="14"/>
  <c r="H101" i="14"/>
  <c r="I101" i="14"/>
  <c r="J101" i="14"/>
  <c r="Q101" i="14"/>
  <c r="R101" i="14"/>
  <c r="S101" i="14"/>
  <c r="T101" i="14"/>
  <c r="U101" i="14"/>
  <c r="A103" i="14"/>
  <c r="B103" i="14"/>
  <c r="C103" i="14"/>
  <c r="D103" i="14"/>
  <c r="E103" i="14"/>
  <c r="F103" i="14"/>
  <c r="G103" i="14"/>
  <c r="H103" i="14"/>
  <c r="I103" i="14"/>
  <c r="J103" i="14"/>
  <c r="Q103" i="14"/>
  <c r="S103" i="14"/>
  <c r="T103" i="14"/>
  <c r="U103" i="14"/>
  <c r="A104" i="14"/>
  <c r="B104" i="14"/>
  <c r="C104" i="14"/>
  <c r="D104" i="14"/>
  <c r="E104" i="14"/>
  <c r="F104" i="14"/>
  <c r="G104" i="14"/>
  <c r="H104" i="14"/>
  <c r="I104" i="14"/>
  <c r="J104" i="14"/>
  <c r="Q104" i="14"/>
  <c r="S104" i="14"/>
  <c r="T104" i="14"/>
  <c r="U104" i="14"/>
  <c r="A105" i="14"/>
  <c r="B105" i="14"/>
  <c r="C105" i="14"/>
  <c r="D105" i="14"/>
  <c r="E105" i="14"/>
  <c r="F105" i="14"/>
  <c r="G105" i="14"/>
  <c r="H105" i="14"/>
  <c r="I105" i="14"/>
  <c r="J105" i="14"/>
  <c r="Q105" i="14"/>
  <c r="S105" i="14"/>
  <c r="T105" i="14"/>
  <c r="U105" i="14"/>
  <c r="A106" i="14"/>
  <c r="B106" i="14"/>
  <c r="C106" i="14"/>
  <c r="D106" i="14"/>
  <c r="E106" i="14"/>
  <c r="F106" i="14"/>
  <c r="G106" i="14"/>
  <c r="H106" i="14"/>
  <c r="I106" i="14"/>
  <c r="J106" i="14"/>
  <c r="Q106" i="14"/>
  <c r="S106" i="14"/>
  <c r="T106" i="14"/>
  <c r="U106" i="14"/>
  <c r="A107" i="14"/>
  <c r="B107" i="14"/>
  <c r="C107" i="14"/>
  <c r="D107" i="14"/>
  <c r="E107" i="14"/>
  <c r="F107" i="14"/>
  <c r="G107" i="14"/>
  <c r="H107" i="14"/>
  <c r="I107" i="14"/>
  <c r="J107" i="14"/>
  <c r="Q107" i="14"/>
  <c r="S107" i="14"/>
  <c r="T107" i="14"/>
  <c r="U107" i="14"/>
  <c r="A108" i="14"/>
  <c r="B108" i="14"/>
  <c r="C108" i="14"/>
  <c r="D108" i="14"/>
  <c r="E108" i="14"/>
  <c r="F108" i="14"/>
  <c r="G108" i="14"/>
  <c r="H108" i="14"/>
  <c r="I108" i="14"/>
  <c r="J108" i="14"/>
  <c r="Q108" i="14"/>
  <c r="S108" i="14"/>
  <c r="T108" i="14"/>
  <c r="U108" i="14"/>
  <c r="A109" i="14"/>
  <c r="B109" i="14"/>
  <c r="C109" i="14"/>
  <c r="D109" i="14"/>
  <c r="E109" i="14"/>
  <c r="F109" i="14"/>
  <c r="G109" i="14"/>
  <c r="H109" i="14"/>
  <c r="I109" i="14"/>
  <c r="J109" i="14"/>
  <c r="Q109" i="14"/>
  <c r="R109" i="14"/>
  <c r="S109" i="14"/>
  <c r="T109" i="14"/>
  <c r="U109" i="14"/>
  <c r="A111" i="14"/>
  <c r="B111" i="14"/>
  <c r="C111" i="14"/>
  <c r="D111" i="14"/>
  <c r="E111" i="14"/>
  <c r="F111" i="14"/>
  <c r="G111" i="14"/>
  <c r="H111" i="14"/>
  <c r="I111" i="14"/>
  <c r="J111" i="14"/>
  <c r="Q111" i="14"/>
  <c r="S111" i="14"/>
  <c r="T111" i="14"/>
  <c r="U111" i="14"/>
  <c r="A112" i="14"/>
  <c r="C112" i="14"/>
  <c r="D112" i="14"/>
  <c r="E112" i="14"/>
  <c r="F112" i="14"/>
  <c r="G112" i="14"/>
  <c r="H112" i="14"/>
  <c r="I112" i="14"/>
  <c r="J112" i="14"/>
  <c r="Q112" i="14"/>
  <c r="S112" i="14"/>
  <c r="T112" i="14"/>
  <c r="U112" i="14"/>
  <c r="A113" i="14"/>
  <c r="B113" i="14"/>
  <c r="C113" i="14"/>
  <c r="D113" i="14"/>
  <c r="E113" i="14"/>
  <c r="F113" i="14"/>
  <c r="G113" i="14"/>
  <c r="H113" i="14"/>
  <c r="I113" i="14"/>
  <c r="J113" i="14"/>
  <c r="Q113" i="14"/>
  <c r="S113" i="14"/>
  <c r="T113" i="14"/>
  <c r="U113" i="14"/>
  <c r="A114" i="14"/>
  <c r="B114" i="14"/>
  <c r="C114" i="14"/>
  <c r="D114" i="14"/>
  <c r="E114" i="14"/>
  <c r="F114" i="14"/>
  <c r="G114" i="14"/>
  <c r="H114" i="14"/>
  <c r="I114" i="14"/>
  <c r="J114" i="14"/>
  <c r="Q114" i="14"/>
  <c r="S114" i="14"/>
  <c r="T114" i="14"/>
  <c r="U114" i="14"/>
  <c r="A115" i="14"/>
  <c r="B115" i="14"/>
  <c r="C115" i="14"/>
  <c r="D115" i="14"/>
  <c r="E115" i="14"/>
  <c r="F115" i="14"/>
  <c r="G115" i="14"/>
  <c r="H115" i="14"/>
  <c r="I115" i="14"/>
  <c r="J115" i="14"/>
  <c r="Q115" i="14"/>
  <c r="S115" i="14"/>
  <c r="T115" i="14"/>
  <c r="U115" i="14"/>
  <c r="A116" i="14"/>
  <c r="B116" i="14"/>
  <c r="C116" i="14"/>
  <c r="D116" i="14"/>
  <c r="E116" i="14"/>
  <c r="F116" i="14"/>
  <c r="H116" i="14"/>
  <c r="I116" i="14"/>
  <c r="J116" i="14"/>
  <c r="Q116" i="14"/>
  <c r="S116" i="14"/>
  <c r="T116" i="14"/>
  <c r="U116" i="14"/>
  <c r="A117" i="14"/>
  <c r="B117" i="14"/>
  <c r="C117" i="14"/>
  <c r="D117" i="14"/>
  <c r="E117" i="14"/>
  <c r="F117" i="14"/>
  <c r="H117" i="14"/>
  <c r="I117" i="14"/>
  <c r="J117" i="14"/>
  <c r="Q117" i="14"/>
  <c r="S117" i="14"/>
  <c r="T117" i="14"/>
  <c r="U117" i="14"/>
  <c r="A118" i="14"/>
  <c r="B118" i="14"/>
  <c r="C118" i="14"/>
  <c r="D118" i="14"/>
  <c r="E118" i="14"/>
  <c r="F118" i="14"/>
  <c r="H118" i="14"/>
  <c r="I118" i="14"/>
  <c r="J118" i="14"/>
  <c r="Q118" i="14"/>
  <c r="S118" i="14"/>
  <c r="T118" i="14"/>
  <c r="U118" i="14"/>
  <c r="A119" i="14"/>
  <c r="B119" i="14"/>
  <c r="C119" i="14"/>
  <c r="D119" i="14"/>
  <c r="E119" i="14"/>
  <c r="F119" i="14"/>
  <c r="H119" i="14"/>
  <c r="I119" i="14"/>
  <c r="J119" i="14"/>
  <c r="Q119" i="14"/>
  <c r="S119" i="14"/>
  <c r="T119" i="14"/>
  <c r="U119" i="14"/>
  <c r="A120" i="14"/>
  <c r="B120" i="14"/>
  <c r="C120" i="14"/>
  <c r="D120" i="14"/>
  <c r="E120" i="14"/>
  <c r="F120" i="14"/>
  <c r="H120" i="14"/>
  <c r="I120" i="14"/>
  <c r="J120" i="14"/>
  <c r="Q120" i="14"/>
  <c r="S120" i="14"/>
  <c r="T120" i="14"/>
  <c r="U120" i="14"/>
  <c r="A121" i="14"/>
  <c r="B121" i="14"/>
  <c r="C121" i="14"/>
  <c r="D121" i="14"/>
  <c r="E121" i="14"/>
  <c r="F121" i="14"/>
  <c r="H121" i="14"/>
  <c r="I121" i="14"/>
  <c r="J121" i="14"/>
  <c r="Q121" i="14"/>
  <c r="S121" i="14"/>
  <c r="T121" i="14"/>
  <c r="U121" i="14"/>
  <c r="A122" i="14"/>
  <c r="B122" i="14"/>
  <c r="C122" i="14"/>
  <c r="D122" i="14"/>
  <c r="E122" i="14"/>
  <c r="F122" i="14"/>
  <c r="H122" i="14"/>
  <c r="I122" i="14"/>
  <c r="J122" i="14"/>
  <c r="Q122" i="14"/>
  <c r="S122" i="14"/>
  <c r="T122" i="14"/>
  <c r="U122" i="14"/>
  <c r="A123" i="14"/>
  <c r="C123" i="14"/>
  <c r="D123" i="14"/>
  <c r="E123" i="14"/>
  <c r="F123" i="14"/>
  <c r="H123" i="14"/>
  <c r="I123" i="14"/>
  <c r="J123" i="14"/>
  <c r="Q123" i="14"/>
  <c r="S123" i="14"/>
  <c r="T123" i="14"/>
  <c r="U123" i="14"/>
  <c r="A124" i="14"/>
  <c r="B124" i="14"/>
  <c r="C124" i="14"/>
  <c r="D124" i="14"/>
  <c r="E124" i="14"/>
  <c r="F124" i="14"/>
  <c r="H124" i="14"/>
  <c r="I124" i="14"/>
  <c r="J124" i="14"/>
  <c r="Q124" i="14"/>
  <c r="S124" i="14"/>
  <c r="T124" i="14"/>
  <c r="U124" i="14"/>
  <c r="A125" i="14"/>
  <c r="B125" i="14"/>
  <c r="C125" i="14"/>
  <c r="D125" i="14"/>
  <c r="E125" i="14"/>
  <c r="F125" i="14"/>
  <c r="H125" i="14"/>
  <c r="I125" i="14"/>
  <c r="J125" i="14"/>
  <c r="Q125" i="14"/>
  <c r="S125" i="14"/>
  <c r="T125" i="14"/>
  <c r="U125" i="14"/>
  <c r="A126" i="14"/>
  <c r="B126" i="14"/>
  <c r="C126" i="14"/>
  <c r="D126" i="14"/>
  <c r="E126" i="14"/>
  <c r="F126" i="14"/>
  <c r="H126" i="14"/>
  <c r="I126" i="14"/>
  <c r="J126" i="14"/>
  <c r="Q126" i="14"/>
  <c r="S126" i="14"/>
  <c r="T126" i="14"/>
  <c r="U126" i="14"/>
  <c r="A127" i="14"/>
  <c r="B127" i="14"/>
  <c r="C127" i="14"/>
  <c r="D127" i="14"/>
  <c r="E127" i="14"/>
  <c r="F127" i="14"/>
  <c r="H127" i="14"/>
  <c r="I127" i="14"/>
  <c r="J127" i="14"/>
  <c r="Q127" i="14"/>
  <c r="S127" i="14"/>
  <c r="T127" i="14"/>
  <c r="U127" i="14"/>
  <c r="A128" i="14"/>
  <c r="B128" i="14"/>
  <c r="C128" i="14"/>
  <c r="D128" i="14"/>
  <c r="E128" i="14"/>
  <c r="F128" i="14"/>
  <c r="H128" i="14"/>
  <c r="I128" i="14"/>
  <c r="J128" i="14"/>
  <c r="Q128" i="14"/>
  <c r="S128" i="14"/>
  <c r="T128" i="14"/>
  <c r="U128" i="14"/>
  <c r="A129" i="14"/>
  <c r="B129" i="14"/>
  <c r="C129" i="14"/>
  <c r="D129" i="14"/>
  <c r="E129" i="14"/>
  <c r="F129" i="14"/>
  <c r="H129" i="14"/>
  <c r="I129" i="14"/>
  <c r="J129" i="14"/>
  <c r="Q129" i="14"/>
  <c r="S129" i="14"/>
  <c r="T129" i="14"/>
  <c r="U129" i="14"/>
  <c r="A130" i="14"/>
  <c r="B130" i="14"/>
  <c r="C130" i="14"/>
  <c r="D130" i="14"/>
  <c r="E130" i="14"/>
  <c r="F130" i="14"/>
  <c r="H130" i="14"/>
  <c r="I130" i="14"/>
  <c r="J130" i="14"/>
  <c r="Q130" i="14"/>
  <c r="S130" i="14"/>
  <c r="T130" i="14"/>
  <c r="U130" i="14"/>
  <c r="A131" i="14"/>
  <c r="B131" i="14"/>
  <c r="C131" i="14"/>
  <c r="D131" i="14"/>
  <c r="E131" i="14"/>
  <c r="F131" i="14"/>
  <c r="H131" i="14"/>
  <c r="I131" i="14"/>
  <c r="J131" i="14"/>
  <c r="Q131" i="14"/>
  <c r="S131" i="14"/>
  <c r="T131" i="14"/>
  <c r="U131" i="14"/>
  <c r="A132" i="14"/>
  <c r="B132" i="14"/>
  <c r="C132" i="14"/>
  <c r="D132" i="14"/>
  <c r="E132" i="14"/>
  <c r="F132" i="14"/>
  <c r="H132" i="14"/>
  <c r="I132" i="14"/>
  <c r="J132" i="14"/>
  <c r="Q132" i="14"/>
  <c r="S132" i="14"/>
  <c r="T132" i="14"/>
  <c r="U132" i="14"/>
  <c r="A133" i="14"/>
  <c r="B133" i="14"/>
  <c r="C133" i="14"/>
  <c r="D133" i="14"/>
  <c r="E133" i="14"/>
  <c r="F133" i="14"/>
  <c r="H133" i="14"/>
  <c r="I133" i="14"/>
  <c r="J133" i="14"/>
  <c r="Q133" i="14"/>
  <c r="S133" i="14"/>
  <c r="T133" i="14"/>
  <c r="U133" i="14"/>
  <c r="A134" i="14"/>
  <c r="B134" i="14"/>
  <c r="C134" i="14"/>
  <c r="D134" i="14"/>
  <c r="E134" i="14"/>
  <c r="F134" i="14"/>
  <c r="H134" i="14"/>
  <c r="I134" i="14"/>
  <c r="J134" i="14"/>
  <c r="Q134" i="14"/>
  <c r="S134" i="14"/>
  <c r="T134" i="14"/>
  <c r="U134" i="14"/>
  <c r="A135" i="14"/>
  <c r="B135" i="14"/>
  <c r="C135" i="14"/>
  <c r="D135" i="14"/>
  <c r="E135" i="14"/>
  <c r="F135" i="14"/>
  <c r="H135" i="14"/>
  <c r="I135" i="14"/>
  <c r="J135" i="14"/>
  <c r="Q135" i="14"/>
  <c r="S135" i="14"/>
  <c r="T135" i="14"/>
  <c r="U135" i="14"/>
  <c r="A136" i="14"/>
  <c r="B136" i="14"/>
  <c r="C136" i="14"/>
  <c r="D136" i="14"/>
  <c r="E136" i="14"/>
  <c r="F136" i="14"/>
  <c r="H136" i="14"/>
  <c r="I136" i="14"/>
  <c r="J136" i="14"/>
  <c r="Q136" i="14"/>
  <c r="R136" i="14"/>
  <c r="S136" i="14"/>
  <c r="T136" i="14"/>
  <c r="U136" i="14"/>
  <c r="A138" i="14"/>
  <c r="B138" i="14"/>
  <c r="C138" i="14"/>
  <c r="D138" i="14"/>
  <c r="E138" i="14"/>
  <c r="F138" i="14"/>
  <c r="G138" i="14"/>
  <c r="H138" i="14"/>
  <c r="I138" i="14"/>
  <c r="J138" i="14"/>
  <c r="Q138" i="14"/>
  <c r="S138" i="14"/>
  <c r="T138" i="14"/>
  <c r="U138" i="14"/>
  <c r="A139" i="14"/>
  <c r="B139" i="14"/>
  <c r="C139" i="14"/>
  <c r="D139" i="14"/>
  <c r="E139" i="14"/>
  <c r="F139" i="14"/>
  <c r="G139" i="14"/>
  <c r="H139" i="14"/>
  <c r="I139" i="14"/>
  <c r="J139" i="14"/>
  <c r="Q139" i="14"/>
  <c r="S139" i="14"/>
  <c r="T139" i="14"/>
  <c r="U139" i="14"/>
  <c r="A140" i="14"/>
  <c r="B140" i="14"/>
  <c r="C140" i="14"/>
  <c r="D140" i="14"/>
  <c r="E140" i="14"/>
  <c r="F140" i="14"/>
  <c r="G140" i="14"/>
  <c r="H140" i="14"/>
  <c r="I140" i="14"/>
  <c r="J140" i="14"/>
  <c r="Q140" i="14"/>
  <c r="S140" i="14"/>
  <c r="T140" i="14"/>
  <c r="U140" i="14"/>
  <c r="A141" i="14"/>
  <c r="B141" i="14"/>
  <c r="C141" i="14"/>
  <c r="D141" i="14"/>
  <c r="E141" i="14"/>
  <c r="F141" i="14"/>
  <c r="G141" i="14"/>
  <c r="H141" i="14"/>
  <c r="I141" i="14"/>
  <c r="J141" i="14"/>
  <c r="Q141" i="14"/>
  <c r="S141" i="14"/>
  <c r="T141" i="14"/>
  <c r="U141" i="14"/>
  <c r="A142" i="14"/>
  <c r="B142" i="14"/>
  <c r="C142" i="14"/>
  <c r="D142" i="14"/>
  <c r="E142" i="14"/>
  <c r="F142" i="14"/>
  <c r="G142" i="14"/>
  <c r="H142" i="14"/>
  <c r="I142" i="14"/>
  <c r="J142" i="14"/>
  <c r="Q142" i="14"/>
  <c r="S142" i="14"/>
  <c r="T142" i="14"/>
  <c r="U142" i="14"/>
  <c r="A143" i="14"/>
  <c r="B143" i="14"/>
  <c r="C143" i="14"/>
  <c r="D143" i="14"/>
  <c r="E143" i="14"/>
  <c r="F143" i="14"/>
  <c r="G143" i="14"/>
  <c r="H143" i="14"/>
  <c r="I143" i="14"/>
  <c r="J143" i="14"/>
  <c r="Q143" i="14"/>
  <c r="S143" i="14"/>
  <c r="T143" i="14"/>
  <c r="U143" i="14"/>
  <c r="A144" i="14"/>
  <c r="B144" i="14"/>
  <c r="C144" i="14"/>
  <c r="D144" i="14"/>
  <c r="E144" i="14"/>
  <c r="F144" i="14"/>
  <c r="G144" i="14"/>
  <c r="H144" i="14"/>
  <c r="I144" i="14"/>
  <c r="J144" i="14"/>
  <c r="Q144" i="14"/>
  <c r="S144" i="14"/>
  <c r="T144" i="14"/>
  <c r="U144" i="14"/>
  <c r="A145" i="14"/>
  <c r="B145" i="14"/>
  <c r="C145" i="14"/>
  <c r="D145" i="14"/>
  <c r="E145" i="14"/>
  <c r="F145" i="14"/>
  <c r="G145" i="14"/>
  <c r="H145" i="14"/>
  <c r="I145" i="14"/>
  <c r="J145" i="14"/>
  <c r="Q145" i="14"/>
  <c r="S145" i="14"/>
  <c r="T145" i="14"/>
  <c r="U145" i="14"/>
  <c r="A146" i="14"/>
  <c r="B146" i="14"/>
  <c r="C146" i="14"/>
  <c r="D146" i="14"/>
  <c r="E146" i="14"/>
  <c r="F146" i="14"/>
  <c r="G146" i="14"/>
  <c r="H146" i="14"/>
  <c r="I146" i="14"/>
  <c r="J146" i="14"/>
  <c r="Q146" i="14"/>
  <c r="S146" i="14"/>
  <c r="T146" i="14"/>
  <c r="U146" i="14"/>
  <c r="A147" i="14"/>
  <c r="B147" i="14"/>
  <c r="C147" i="14"/>
  <c r="D147" i="14"/>
  <c r="E147" i="14"/>
  <c r="F147" i="14"/>
  <c r="G147" i="14"/>
  <c r="H147" i="14"/>
  <c r="I147" i="14"/>
  <c r="J147" i="14"/>
  <c r="Q147" i="14"/>
  <c r="S147" i="14"/>
  <c r="T147" i="14"/>
  <c r="U147" i="14"/>
  <c r="A148" i="14"/>
  <c r="B148" i="14"/>
  <c r="C148" i="14"/>
  <c r="D148" i="14"/>
  <c r="E148" i="14"/>
  <c r="F148" i="14"/>
  <c r="G148" i="14"/>
  <c r="H148" i="14"/>
  <c r="I148" i="14"/>
  <c r="J148" i="14"/>
  <c r="Q148" i="14"/>
  <c r="S148" i="14"/>
  <c r="T148" i="14"/>
  <c r="U148" i="14"/>
  <c r="A149" i="14"/>
  <c r="B149" i="14"/>
  <c r="C149" i="14"/>
  <c r="D149" i="14"/>
  <c r="E149" i="14"/>
  <c r="F149" i="14"/>
  <c r="G149" i="14"/>
  <c r="H149" i="14"/>
  <c r="I149" i="14"/>
  <c r="J149" i="14"/>
  <c r="Q149" i="14"/>
  <c r="S149" i="14"/>
  <c r="T149" i="14"/>
  <c r="U149" i="14"/>
  <c r="A150" i="14"/>
  <c r="B150" i="14"/>
  <c r="C150" i="14"/>
  <c r="D150" i="14"/>
  <c r="E150" i="14"/>
  <c r="F150" i="14"/>
  <c r="G150" i="14"/>
  <c r="H150" i="14"/>
  <c r="I150" i="14"/>
  <c r="J150" i="14"/>
  <c r="Q150" i="14"/>
  <c r="S150" i="14"/>
  <c r="T150" i="14"/>
  <c r="U150" i="14"/>
  <c r="A151" i="14"/>
  <c r="B151" i="14"/>
  <c r="C151" i="14"/>
  <c r="D151" i="14"/>
  <c r="E151" i="14"/>
  <c r="F151" i="14"/>
  <c r="G151" i="14"/>
  <c r="H151" i="14"/>
  <c r="I151" i="14"/>
  <c r="J151" i="14"/>
  <c r="Q151" i="14"/>
  <c r="S151" i="14"/>
  <c r="T151" i="14"/>
  <c r="U151" i="14"/>
  <c r="A152" i="14"/>
  <c r="B152" i="14"/>
  <c r="C152" i="14"/>
  <c r="D152" i="14"/>
  <c r="E152" i="14"/>
  <c r="F152" i="14"/>
  <c r="G152" i="14"/>
  <c r="H152" i="14"/>
  <c r="I152" i="14"/>
  <c r="J152" i="14"/>
  <c r="Q152" i="14"/>
  <c r="S152" i="14"/>
  <c r="T152" i="14"/>
  <c r="U152" i="14"/>
  <c r="A153" i="14"/>
  <c r="B153" i="14"/>
  <c r="C153" i="14"/>
  <c r="D153" i="14"/>
  <c r="E153" i="14"/>
  <c r="F153" i="14"/>
  <c r="G153" i="14"/>
  <c r="H153" i="14"/>
  <c r="I153" i="14"/>
  <c r="J153" i="14"/>
  <c r="Q153" i="14"/>
  <c r="S153" i="14"/>
  <c r="T153" i="14"/>
  <c r="U153" i="14"/>
  <c r="A154" i="14"/>
  <c r="B154" i="14"/>
  <c r="C154" i="14"/>
  <c r="D154" i="14"/>
  <c r="E154" i="14"/>
  <c r="F154" i="14"/>
  <c r="G154" i="14"/>
  <c r="H154" i="14"/>
  <c r="I154" i="14"/>
  <c r="J154" i="14"/>
  <c r="Q154" i="14"/>
  <c r="S154" i="14"/>
  <c r="T154" i="14"/>
  <c r="U154" i="14"/>
  <c r="A155" i="14"/>
  <c r="B155" i="14"/>
  <c r="C155" i="14"/>
  <c r="D155" i="14"/>
  <c r="E155" i="14"/>
  <c r="F155" i="14"/>
  <c r="G155" i="14"/>
  <c r="H155" i="14"/>
  <c r="I155" i="14"/>
  <c r="J155" i="14"/>
  <c r="Q155" i="14"/>
  <c r="S155" i="14"/>
  <c r="T155" i="14"/>
  <c r="U155" i="14"/>
  <c r="A156" i="14"/>
  <c r="B156" i="14"/>
  <c r="C156" i="14"/>
  <c r="D156" i="14"/>
  <c r="E156" i="14"/>
  <c r="F156" i="14"/>
  <c r="G156" i="14"/>
  <c r="H156" i="14"/>
  <c r="I156" i="14"/>
  <c r="J156" i="14"/>
  <c r="Q156" i="14"/>
  <c r="S156" i="14"/>
  <c r="T156" i="14"/>
  <c r="U156" i="14"/>
  <c r="A157" i="14"/>
  <c r="B157" i="14"/>
  <c r="C157" i="14"/>
  <c r="D157" i="14"/>
  <c r="E157" i="14"/>
  <c r="F157" i="14"/>
  <c r="G157" i="14"/>
  <c r="H157" i="14"/>
  <c r="I157" i="14"/>
  <c r="J157" i="14"/>
  <c r="Q157" i="14"/>
  <c r="R157" i="14"/>
  <c r="S157" i="14"/>
  <c r="T157" i="14"/>
  <c r="U157" i="14"/>
  <c r="A159" i="14"/>
  <c r="B159" i="14"/>
  <c r="C159" i="14"/>
  <c r="D159" i="14"/>
  <c r="E159" i="14"/>
  <c r="F159" i="14"/>
  <c r="G159" i="14"/>
  <c r="H159" i="14"/>
  <c r="I159" i="14"/>
  <c r="J159" i="14"/>
  <c r="Q159" i="14"/>
  <c r="S159" i="14"/>
  <c r="T159" i="14"/>
  <c r="U159" i="14"/>
  <c r="A160" i="14"/>
  <c r="B160" i="14"/>
  <c r="C160" i="14"/>
  <c r="D160" i="14"/>
  <c r="E160" i="14"/>
  <c r="F160" i="14"/>
  <c r="G160" i="14"/>
  <c r="H160" i="14"/>
  <c r="I160" i="14"/>
  <c r="J160" i="14"/>
  <c r="Q160" i="14"/>
  <c r="S160" i="14"/>
  <c r="T160" i="14"/>
  <c r="U160" i="14"/>
  <c r="A161" i="14"/>
  <c r="B161" i="14"/>
  <c r="C161" i="14"/>
  <c r="D161" i="14"/>
  <c r="E161" i="14"/>
  <c r="F161" i="14"/>
  <c r="G161" i="14"/>
  <c r="H161" i="14"/>
  <c r="I161" i="14"/>
  <c r="J161" i="14"/>
  <c r="Q161" i="14"/>
  <c r="S161" i="14"/>
  <c r="T161" i="14"/>
  <c r="U161" i="14"/>
  <c r="A162" i="14"/>
  <c r="B162" i="14"/>
  <c r="C162" i="14"/>
  <c r="D162" i="14"/>
  <c r="E162" i="14"/>
  <c r="F162" i="14"/>
  <c r="G162" i="14"/>
  <c r="H162" i="14"/>
  <c r="I162" i="14"/>
  <c r="J162" i="14"/>
  <c r="Q162" i="14"/>
  <c r="S162" i="14"/>
  <c r="T162" i="14"/>
  <c r="U162" i="14"/>
  <c r="A163" i="14"/>
  <c r="B163" i="14"/>
  <c r="C163" i="14"/>
  <c r="D163" i="14"/>
  <c r="E163" i="14"/>
  <c r="F163" i="14"/>
  <c r="G163" i="14"/>
  <c r="H163" i="14"/>
  <c r="I163" i="14"/>
  <c r="J163" i="14"/>
  <c r="Q163" i="14"/>
  <c r="S163" i="14"/>
  <c r="T163" i="14"/>
  <c r="U163" i="14"/>
  <c r="A164" i="14"/>
  <c r="B164" i="14"/>
  <c r="C164" i="14"/>
  <c r="D164" i="14"/>
  <c r="E164" i="14"/>
  <c r="F164" i="14"/>
  <c r="G164" i="14"/>
  <c r="H164" i="14"/>
  <c r="I164" i="14"/>
  <c r="J164" i="14"/>
  <c r="Q164" i="14"/>
  <c r="S164" i="14"/>
  <c r="T164" i="14"/>
  <c r="U164" i="14"/>
  <c r="A165" i="14"/>
  <c r="B165" i="14"/>
  <c r="C165" i="14"/>
  <c r="D165" i="14"/>
  <c r="E165" i="14"/>
  <c r="F165" i="14"/>
  <c r="G165" i="14"/>
  <c r="H165" i="14"/>
  <c r="I165" i="14"/>
  <c r="J165" i="14"/>
  <c r="Q165" i="14"/>
  <c r="S165" i="14"/>
  <c r="T165" i="14"/>
  <c r="U165" i="14"/>
  <c r="A166" i="14"/>
  <c r="B166" i="14"/>
  <c r="C166" i="14"/>
  <c r="D166" i="14"/>
  <c r="E166" i="14"/>
  <c r="F166" i="14"/>
  <c r="G166" i="14"/>
  <c r="H166" i="14"/>
  <c r="I166" i="14"/>
  <c r="J166" i="14"/>
  <c r="Q166" i="14"/>
  <c r="S166" i="14"/>
  <c r="T166" i="14"/>
  <c r="U166" i="14"/>
  <c r="A167" i="14"/>
  <c r="B167" i="14"/>
  <c r="C167" i="14"/>
  <c r="D167" i="14"/>
  <c r="E167" i="14"/>
  <c r="F167" i="14"/>
  <c r="G167" i="14"/>
  <c r="H167" i="14"/>
  <c r="I167" i="14"/>
  <c r="J167" i="14"/>
  <c r="Q167" i="14"/>
  <c r="S167" i="14"/>
  <c r="T167" i="14"/>
  <c r="U167" i="14"/>
  <c r="A168" i="14"/>
  <c r="B168" i="14"/>
  <c r="C168" i="14"/>
  <c r="D168" i="14"/>
  <c r="E168" i="14"/>
  <c r="F168" i="14"/>
  <c r="G168" i="14"/>
  <c r="H168" i="14"/>
  <c r="I168" i="14"/>
  <c r="J168" i="14"/>
  <c r="Q168" i="14"/>
  <c r="S168" i="14"/>
  <c r="T168" i="14"/>
  <c r="U168" i="14"/>
  <c r="A169" i="14"/>
  <c r="B169" i="14"/>
  <c r="C169" i="14"/>
  <c r="D169" i="14"/>
  <c r="E169" i="14"/>
  <c r="F169" i="14"/>
  <c r="G169" i="14"/>
  <c r="H169" i="14"/>
  <c r="I169" i="14"/>
  <c r="J169" i="14"/>
  <c r="Q169" i="14"/>
  <c r="S169" i="14"/>
  <c r="T169" i="14"/>
  <c r="U169" i="14"/>
  <c r="A170" i="14"/>
  <c r="B170" i="14"/>
  <c r="C170" i="14"/>
  <c r="D170" i="14"/>
  <c r="E170" i="14"/>
  <c r="F170" i="14"/>
  <c r="G170" i="14"/>
  <c r="H170" i="14"/>
  <c r="I170" i="14"/>
  <c r="J170" i="14"/>
  <c r="Q170" i="14"/>
  <c r="S170" i="14"/>
  <c r="T170" i="14"/>
  <c r="U170" i="14"/>
  <c r="A171" i="14"/>
  <c r="B171" i="14"/>
  <c r="C171" i="14"/>
  <c r="D171" i="14"/>
  <c r="E171" i="14"/>
  <c r="F171" i="14"/>
  <c r="G171" i="14"/>
  <c r="H171" i="14"/>
  <c r="I171" i="14"/>
  <c r="J171" i="14"/>
  <c r="Q171" i="14"/>
  <c r="S171" i="14"/>
  <c r="T171" i="14"/>
  <c r="U171" i="14"/>
  <c r="A172" i="14"/>
  <c r="B172" i="14"/>
  <c r="C172" i="14"/>
  <c r="D172" i="14"/>
  <c r="E172" i="14"/>
  <c r="F172" i="14"/>
  <c r="G172" i="14"/>
  <c r="H172" i="14"/>
  <c r="I172" i="14"/>
  <c r="J172" i="14"/>
  <c r="Q172" i="14"/>
  <c r="S172" i="14"/>
  <c r="T172" i="14"/>
  <c r="U172" i="14"/>
  <c r="A173" i="14"/>
  <c r="B173" i="14"/>
  <c r="C173" i="14"/>
  <c r="D173" i="14"/>
  <c r="E173" i="14"/>
  <c r="F173" i="14"/>
  <c r="G173" i="14"/>
  <c r="H173" i="14"/>
  <c r="I173" i="14"/>
  <c r="J173" i="14"/>
  <c r="Q173" i="14"/>
  <c r="S173" i="14"/>
  <c r="T173" i="14"/>
  <c r="U173" i="14"/>
  <c r="A174" i="14"/>
  <c r="B174" i="14"/>
  <c r="C174" i="14"/>
  <c r="D174" i="14"/>
  <c r="E174" i="14"/>
  <c r="F174" i="14"/>
  <c r="G174" i="14"/>
  <c r="H174" i="14"/>
  <c r="I174" i="14"/>
  <c r="J174" i="14"/>
  <c r="Q174" i="14"/>
  <c r="S174" i="14"/>
  <c r="T174" i="14"/>
  <c r="U174" i="14"/>
  <c r="A175" i="14"/>
  <c r="B175" i="14"/>
  <c r="C175" i="14"/>
  <c r="D175" i="14"/>
  <c r="E175" i="14"/>
  <c r="F175" i="14"/>
  <c r="G175" i="14"/>
  <c r="H175" i="14"/>
  <c r="I175" i="14"/>
  <c r="J175" i="14"/>
  <c r="Q175" i="14"/>
  <c r="S175" i="14"/>
  <c r="T175" i="14"/>
  <c r="U175" i="14"/>
  <c r="A176" i="14"/>
  <c r="B176" i="14"/>
  <c r="C176" i="14"/>
  <c r="D176" i="14"/>
  <c r="E176" i="14"/>
  <c r="F176" i="14"/>
  <c r="G176" i="14"/>
  <c r="H176" i="14"/>
  <c r="I176" i="14"/>
  <c r="J176" i="14"/>
  <c r="Q176" i="14"/>
  <c r="S176" i="14"/>
  <c r="T176" i="14"/>
  <c r="U176" i="14"/>
  <c r="A177" i="14"/>
  <c r="B177" i="14"/>
  <c r="C177" i="14"/>
  <c r="D177" i="14"/>
  <c r="E177" i="14"/>
  <c r="F177" i="14"/>
  <c r="G177" i="14"/>
  <c r="H177" i="14"/>
  <c r="I177" i="14"/>
  <c r="J177" i="14"/>
  <c r="Q177" i="14"/>
  <c r="S177" i="14"/>
  <c r="T177" i="14"/>
  <c r="U177" i="14"/>
  <c r="A178" i="14"/>
  <c r="B178" i="14"/>
  <c r="C178" i="14"/>
  <c r="D178" i="14"/>
  <c r="E178" i="14"/>
  <c r="F178" i="14"/>
  <c r="G178" i="14"/>
  <c r="H178" i="14"/>
  <c r="I178" i="14"/>
  <c r="J178" i="14"/>
  <c r="Q178" i="14"/>
  <c r="S178" i="14"/>
  <c r="T178" i="14"/>
  <c r="U178" i="14"/>
  <c r="A179" i="14"/>
  <c r="B179" i="14"/>
  <c r="C179" i="14"/>
  <c r="D179" i="14"/>
  <c r="E179" i="14"/>
  <c r="F179" i="14"/>
  <c r="G179" i="14"/>
  <c r="H179" i="14"/>
  <c r="I179" i="14"/>
  <c r="J179" i="14"/>
  <c r="Q179" i="14"/>
  <c r="S179" i="14"/>
  <c r="T179" i="14"/>
  <c r="U179" i="14"/>
  <c r="A180" i="14"/>
  <c r="B180" i="14"/>
  <c r="C180" i="14"/>
  <c r="D180" i="14"/>
  <c r="E180" i="14"/>
  <c r="F180" i="14"/>
  <c r="G180" i="14"/>
  <c r="H180" i="14"/>
  <c r="I180" i="14"/>
  <c r="J180" i="14"/>
  <c r="Q180" i="14"/>
  <c r="S180" i="14"/>
  <c r="T180" i="14"/>
  <c r="U180" i="14"/>
  <c r="A181" i="14"/>
  <c r="B181" i="14"/>
  <c r="C181" i="14"/>
  <c r="D181" i="14"/>
  <c r="E181" i="14"/>
  <c r="F181" i="14"/>
  <c r="G181" i="14"/>
  <c r="H181" i="14"/>
  <c r="I181" i="14"/>
  <c r="J181" i="14"/>
  <c r="Q181" i="14"/>
  <c r="S181" i="14"/>
  <c r="T181" i="14"/>
  <c r="U181" i="14"/>
  <c r="A182" i="14"/>
  <c r="B182" i="14"/>
  <c r="C182" i="14"/>
  <c r="D182" i="14"/>
  <c r="E182" i="14"/>
  <c r="F182" i="14"/>
  <c r="G182" i="14"/>
  <c r="H182" i="14"/>
  <c r="I182" i="14"/>
  <c r="J182" i="14"/>
  <c r="Q182" i="14"/>
  <c r="S182" i="14"/>
  <c r="T182" i="14"/>
  <c r="U182" i="14"/>
  <c r="A183" i="14"/>
  <c r="B183" i="14"/>
  <c r="C183" i="14"/>
  <c r="D183" i="14"/>
  <c r="E183" i="14"/>
  <c r="F183" i="14"/>
  <c r="G183" i="14"/>
  <c r="H183" i="14"/>
  <c r="I183" i="14"/>
  <c r="J183" i="14"/>
  <c r="Q183" i="14"/>
  <c r="S183" i="14"/>
  <c r="T183" i="14"/>
  <c r="U183" i="14"/>
  <c r="A184" i="14"/>
  <c r="B184" i="14"/>
  <c r="C184" i="14"/>
  <c r="D184" i="14"/>
  <c r="E184" i="14"/>
  <c r="F184" i="14"/>
  <c r="G184" i="14"/>
  <c r="H184" i="14"/>
  <c r="I184" i="14"/>
  <c r="J184" i="14"/>
  <c r="Q184" i="14"/>
  <c r="S184" i="14"/>
  <c r="T184" i="14"/>
  <c r="U184" i="14"/>
  <c r="A185" i="14"/>
  <c r="B185" i="14"/>
  <c r="C185" i="14"/>
  <c r="D185" i="14"/>
  <c r="E185" i="14"/>
  <c r="F185" i="14"/>
  <c r="G185" i="14"/>
  <c r="H185" i="14"/>
  <c r="I185" i="14"/>
  <c r="J185" i="14"/>
  <c r="Q185" i="14"/>
  <c r="S185" i="14"/>
  <c r="T185" i="14"/>
  <c r="U185" i="14"/>
  <c r="A186" i="14"/>
  <c r="B186" i="14"/>
  <c r="C186" i="14"/>
  <c r="D186" i="14"/>
  <c r="E186" i="14"/>
  <c r="F186" i="14"/>
  <c r="G186" i="14"/>
  <c r="H186" i="14"/>
  <c r="I186" i="14"/>
  <c r="Q186" i="14"/>
  <c r="S186" i="14"/>
  <c r="T186" i="14"/>
  <c r="U186" i="14"/>
  <c r="A187" i="14"/>
  <c r="B187" i="14"/>
  <c r="C187" i="14"/>
  <c r="D187" i="14"/>
  <c r="E187" i="14"/>
  <c r="F187" i="14"/>
  <c r="G187" i="14"/>
  <c r="H187" i="14"/>
  <c r="I187" i="14"/>
  <c r="J187" i="14"/>
  <c r="Q187" i="14"/>
  <c r="S187" i="14"/>
  <c r="T187" i="14"/>
  <c r="U187" i="14"/>
  <c r="A188" i="14"/>
  <c r="B188" i="14"/>
  <c r="C188" i="14"/>
  <c r="D188" i="14"/>
  <c r="E188" i="14"/>
  <c r="F188" i="14"/>
  <c r="G188" i="14"/>
  <c r="H188" i="14"/>
  <c r="I188" i="14"/>
  <c r="J188" i="14"/>
  <c r="Q188" i="14"/>
  <c r="S188" i="14"/>
  <c r="T188" i="14"/>
  <c r="U188" i="14"/>
  <c r="A189" i="14"/>
  <c r="B189" i="14"/>
  <c r="C189" i="14"/>
  <c r="D189" i="14"/>
  <c r="E189" i="14"/>
  <c r="F189" i="14"/>
  <c r="G189" i="14"/>
  <c r="H189" i="14"/>
  <c r="I189" i="14"/>
  <c r="J189" i="14"/>
  <c r="Q189" i="14"/>
  <c r="S189" i="14"/>
  <c r="T189" i="14"/>
  <c r="U189" i="14"/>
  <c r="A190" i="14"/>
  <c r="B190" i="14"/>
  <c r="C190" i="14"/>
  <c r="D190" i="14"/>
  <c r="E190" i="14"/>
  <c r="F190" i="14"/>
  <c r="G190" i="14"/>
  <c r="H190" i="14"/>
  <c r="I190" i="14"/>
  <c r="J190" i="14"/>
  <c r="Q190" i="14"/>
  <c r="S190" i="14"/>
  <c r="T190" i="14"/>
  <c r="U190" i="14"/>
  <c r="A191" i="14"/>
  <c r="B191" i="14"/>
  <c r="C191" i="14"/>
  <c r="D191" i="14"/>
  <c r="E191" i="14"/>
  <c r="F191" i="14"/>
  <c r="G191" i="14"/>
  <c r="H191" i="14"/>
  <c r="I191" i="14"/>
  <c r="J191" i="14"/>
  <c r="Q191" i="14"/>
  <c r="R191" i="14"/>
  <c r="S191" i="14"/>
  <c r="T191" i="14"/>
  <c r="U191" i="14"/>
  <c r="A193" i="14"/>
  <c r="B193" i="14"/>
  <c r="C193" i="14"/>
  <c r="D193" i="14"/>
  <c r="E193" i="14"/>
  <c r="F193" i="14"/>
  <c r="G193" i="14"/>
  <c r="H193" i="14"/>
  <c r="I193" i="14"/>
  <c r="J193" i="14"/>
  <c r="Q193" i="14"/>
  <c r="S193" i="14"/>
  <c r="T193" i="14"/>
  <c r="U193" i="14"/>
  <c r="A194" i="14"/>
  <c r="B194" i="14"/>
  <c r="C194" i="14"/>
  <c r="D194" i="14"/>
  <c r="E194" i="14"/>
  <c r="F194" i="14"/>
  <c r="G194" i="14"/>
  <c r="H194" i="14"/>
  <c r="I194" i="14"/>
  <c r="J194" i="14"/>
  <c r="Q194" i="14"/>
  <c r="S194" i="14"/>
  <c r="T194" i="14"/>
  <c r="U194" i="14"/>
  <c r="A195" i="14"/>
  <c r="B195" i="14"/>
  <c r="C195" i="14"/>
  <c r="D195" i="14"/>
  <c r="E195" i="14"/>
  <c r="F195" i="14"/>
  <c r="G195" i="14"/>
  <c r="H195" i="14"/>
  <c r="I195" i="14"/>
  <c r="Q195" i="14"/>
  <c r="S195" i="14"/>
  <c r="T195" i="14"/>
  <c r="U195" i="14"/>
  <c r="A196" i="14"/>
  <c r="B196" i="14"/>
  <c r="C196" i="14"/>
  <c r="D196" i="14"/>
  <c r="E196" i="14"/>
  <c r="F196" i="14"/>
  <c r="G196" i="14"/>
  <c r="H196" i="14"/>
  <c r="I196" i="14"/>
  <c r="Q196" i="14"/>
  <c r="S196" i="14"/>
  <c r="T196" i="14"/>
  <c r="U196" i="14"/>
  <c r="A197" i="14"/>
  <c r="B197" i="14"/>
  <c r="C197" i="14"/>
  <c r="D197" i="14"/>
  <c r="E197" i="14"/>
  <c r="F197" i="14"/>
  <c r="G197" i="14"/>
  <c r="H197" i="14"/>
  <c r="I197" i="14"/>
  <c r="J197" i="14"/>
  <c r="Q197" i="14"/>
  <c r="S197" i="14"/>
  <c r="T197" i="14"/>
  <c r="U197" i="14"/>
  <c r="A198" i="14"/>
  <c r="B198" i="14"/>
  <c r="C198" i="14"/>
  <c r="D198" i="14"/>
  <c r="E198" i="14"/>
  <c r="F198" i="14"/>
  <c r="G198" i="14"/>
  <c r="H198" i="14"/>
  <c r="I198" i="14"/>
  <c r="J198" i="14"/>
  <c r="Q198" i="14"/>
  <c r="S198" i="14"/>
  <c r="T198" i="14"/>
  <c r="U198" i="14"/>
  <c r="A200" i="14"/>
  <c r="B200" i="14"/>
  <c r="C200" i="14"/>
  <c r="D200" i="14"/>
  <c r="E200" i="14"/>
  <c r="F200" i="14"/>
  <c r="G200" i="14"/>
  <c r="H200" i="14"/>
  <c r="I200" i="14"/>
  <c r="J200" i="14"/>
  <c r="Q200" i="14"/>
  <c r="R200" i="14"/>
  <c r="S200" i="14"/>
  <c r="T200" i="14"/>
  <c r="U200" i="14"/>
  <c r="A201" i="14"/>
  <c r="B201" i="14"/>
  <c r="C201" i="14"/>
  <c r="D201" i="14"/>
  <c r="E201" i="14"/>
  <c r="F201" i="14"/>
  <c r="G201" i="14"/>
  <c r="H201" i="14"/>
  <c r="I201" i="14"/>
  <c r="J201" i="14"/>
  <c r="Q201" i="14"/>
  <c r="S201" i="14"/>
  <c r="T201" i="14"/>
  <c r="U201" i="14"/>
  <c r="A202" i="14"/>
  <c r="B202" i="14"/>
  <c r="C202" i="14"/>
  <c r="D202" i="14"/>
  <c r="E202" i="14"/>
  <c r="F202" i="14"/>
  <c r="G202" i="14"/>
  <c r="H202" i="14"/>
  <c r="I202" i="14"/>
  <c r="J202" i="14"/>
  <c r="Q202" i="14"/>
  <c r="S202" i="14"/>
  <c r="T202" i="14"/>
  <c r="U202" i="14"/>
  <c r="A203" i="14"/>
  <c r="B203" i="14"/>
  <c r="C203" i="14"/>
  <c r="D203" i="14"/>
  <c r="E203" i="14"/>
  <c r="F203" i="14"/>
  <c r="G203" i="14"/>
  <c r="H203" i="14"/>
  <c r="I203" i="14"/>
  <c r="J203" i="14"/>
  <c r="Q203" i="14"/>
  <c r="S203" i="14"/>
  <c r="T203" i="14"/>
  <c r="U203" i="14"/>
  <c r="A204" i="14"/>
  <c r="B204" i="14"/>
  <c r="D204" i="14"/>
  <c r="E204" i="14"/>
  <c r="F204" i="14"/>
  <c r="G204" i="14"/>
  <c r="H204" i="14"/>
  <c r="I204" i="14"/>
  <c r="J204" i="14"/>
  <c r="Q204" i="14"/>
  <c r="S204" i="14"/>
  <c r="T204" i="14"/>
  <c r="U204" i="14"/>
  <c r="A205" i="14"/>
  <c r="B205" i="14"/>
  <c r="C205" i="14"/>
  <c r="D205" i="14"/>
  <c r="E205" i="14"/>
  <c r="F205" i="14"/>
  <c r="G205" i="14"/>
  <c r="H205" i="14"/>
  <c r="I205" i="14"/>
  <c r="J205" i="14"/>
  <c r="Q205" i="14"/>
  <c r="S205" i="14"/>
  <c r="T205" i="14"/>
  <c r="U205" i="14"/>
  <c r="A206" i="14"/>
  <c r="B206" i="14"/>
  <c r="C206" i="14"/>
  <c r="D206" i="14"/>
  <c r="E206" i="14"/>
  <c r="F206" i="14"/>
  <c r="G206" i="14"/>
  <c r="H206" i="14"/>
  <c r="J206" i="14"/>
  <c r="Q206" i="14"/>
  <c r="S206" i="14"/>
  <c r="T206" i="14"/>
  <c r="U206" i="14"/>
  <c r="A207" i="14"/>
  <c r="B207" i="14"/>
  <c r="C207" i="14"/>
  <c r="D207" i="14"/>
  <c r="E207" i="14"/>
  <c r="F207" i="14"/>
  <c r="G207" i="14"/>
  <c r="H207" i="14"/>
  <c r="I207" i="14"/>
  <c r="J207" i="14"/>
  <c r="Q207" i="14"/>
  <c r="S207" i="14"/>
  <c r="T207" i="14"/>
  <c r="U207" i="14"/>
  <c r="A208" i="14"/>
  <c r="B208" i="14"/>
  <c r="C208" i="14"/>
  <c r="D208" i="14"/>
  <c r="E208" i="14"/>
  <c r="F208" i="14"/>
  <c r="G208" i="14"/>
  <c r="H208" i="14"/>
  <c r="I208" i="14"/>
  <c r="J208" i="14"/>
  <c r="Q208" i="14"/>
  <c r="S208" i="14"/>
  <c r="T208" i="14"/>
  <c r="U208" i="14"/>
  <c r="A210" i="14"/>
  <c r="B210" i="14"/>
  <c r="C210" i="14"/>
  <c r="D210" i="14"/>
  <c r="E210" i="14"/>
  <c r="F210" i="14"/>
  <c r="G210" i="14"/>
  <c r="H210" i="14"/>
  <c r="I210" i="14"/>
  <c r="J210" i="14"/>
  <c r="K210" i="14"/>
  <c r="L210" i="14"/>
  <c r="L227" i="14" s="1"/>
  <c r="M210" i="14"/>
  <c r="M227" i="14" s="1"/>
  <c r="M228" i="14" s="1"/>
  <c r="N210" i="14"/>
  <c r="N227" i="14" s="1"/>
  <c r="O210" i="14"/>
  <c r="O227" i="14" s="1"/>
  <c r="O228" i="14" s="1"/>
  <c r="P210" i="14"/>
  <c r="P227" i="14" s="1"/>
  <c r="Q210" i="14"/>
  <c r="R210" i="14"/>
  <c r="S210" i="14"/>
  <c r="T210" i="14"/>
  <c r="R166" i="12" l="1"/>
  <c r="P154" i="18" s="1"/>
  <c r="R20" i="12"/>
  <c r="P20" i="18" s="1"/>
  <c r="R48" i="12"/>
  <c r="P47" i="18" s="1"/>
  <c r="R80" i="12"/>
  <c r="P77" i="18" s="1"/>
  <c r="R112" i="12"/>
  <c r="P105" i="18" s="1"/>
  <c r="R154" i="12"/>
  <c r="P142" i="18" s="1"/>
  <c r="R24" i="12"/>
  <c r="P24" i="18" s="1"/>
  <c r="R40" i="12"/>
  <c r="P39" i="18" s="1"/>
  <c r="R56" i="12"/>
  <c r="P55" i="18" s="1"/>
  <c r="R72" i="12"/>
  <c r="P69" i="18" s="1"/>
  <c r="R88" i="12"/>
  <c r="P84" i="18" s="1"/>
  <c r="R104" i="12"/>
  <c r="P98" i="18" s="1"/>
  <c r="R120" i="12"/>
  <c r="P113" i="18" s="1"/>
  <c r="C20" i="16"/>
  <c r="M87" i="18"/>
  <c r="P91" i="12"/>
  <c r="N87" i="18" s="1"/>
  <c r="O88" i="18"/>
  <c r="R92" i="12"/>
  <c r="R150" i="12"/>
  <c r="R158" i="12"/>
  <c r="P146" i="18" s="1"/>
  <c r="R22" i="12"/>
  <c r="P22" i="18" s="1"/>
  <c r="R28" i="12"/>
  <c r="P27" i="18" s="1"/>
  <c r="R36" i="12"/>
  <c r="P35" i="18" s="1"/>
  <c r="R44" i="12"/>
  <c r="P43" i="18" s="1"/>
  <c r="R52" i="12"/>
  <c r="P51" i="18" s="1"/>
  <c r="X51" i="18" s="1"/>
  <c r="W51" i="18" s="1"/>
  <c r="R60" i="12"/>
  <c r="P58" i="18" s="1"/>
  <c r="R68" i="12"/>
  <c r="P65" i="18" s="1"/>
  <c r="R76" i="12"/>
  <c r="P73" i="18" s="1"/>
  <c r="R84" i="12"/>
  <c r="P80" i="18" s="1"/>
  <c r="P88" i="18"/>
  <c r="R100" i="12"/>
  <c r="P95" i="18" s="1"/>
  <c r="R116" i="12"/>
  <c r="P109" i="18" s="1"/>
  <c r="R124" i="12"/>
  <c r="P117" i="18" s="1"/>
  <c r="J228" i="14"/>
  <c r="J229" i="14"/>
  <c r="G228" i="14"/>
  <c r="O148" i="18"/>
  <c r="R160" i="12"/>
  <c r="G229" i="14"/>
  <c r="N34" i="12"/>
  <c r="L33" i="18" s="1"/>
  <c r="K33" i="18"/>
  <c r="N36" i="12"/>
  <c r="L35" i="18" s="1"/>
  <c r="K35" i="18"/>
  <c r="N17" i="12"/>
  <c r="L17" i="18" s="1"/>
  <c r="K17" i="18"/>
  <c r="N19" i="12"/>
  <c r="L19" i="18" s="1"/>
  <c r="K19" i="18"/>
  <c r="N21" i="12"/>
  <c r="L21" i="18" s="1"/>
  <c r="K21" i="18"/>
  <c r="N23" i="12"/>
  <c r="L23" i="18" s="1"/>
  <c r="K23" i="18"/>
  <c r="N25" i="12"/>
  <c r="L25" i="18" s="1"/>
  <c r="K25" i="18"/>
  <c r="N29" i="12"/>
  <c r="L28" i="18" s="1"/>
  <c r="K28" i="18"/>
  <c r="N31" i="12"/>
  <c r="L30" i="18" s="1"/>
  <c r="K30" i="18"/>
  <c r="N37" i="12"/>
  <c r="L36" i="18" s="1"/>
  <c r="K36" i="18"/>
  <c r="N39" i="12"/>
  <c r="L38" i="18" s="1"/>
  <c r="K38" i="18"/>
  <c r="N41" i="12"/>
  <c r="L40" i="18" s="1"/>
  <c r="K40" i="18"/>
  <c r="N43" i="12"/>
  <c r="L42" i="18" s="1"/>
  <c r="K42" i="18"/>
  <c r="N45" i="12"/>
  <c r="L44" i="18" s="1"/>
  <c r="K44" i="18"/>
  <c r="N47" i="12"/>
  <c r="L46" i="18" s="1"/>
  <c r="K46" i="18"/>
  <c r="N49" i="12"/>
  <c r="L48" i="18" s="1"/>
  <c r="K48" i="18"/>
  <c r="N51" i="12"/>
  <c r="L50" i="18" s="1"/>
  <c r="K50" i="18"/>
  <c r="N53" i="12"/>
  <c r="L52" i="18" s="1"/>
  <c r="K52" i="18"/>
  <c r="N55" i="12"/>
  <c r="L54" i="18" s="1"/>
  <c r="K54" i="18"/>
  <c r="N57" i="12"/>
  <c r="L56" i="18" s="1"/>
  <c r="K56" i="18"/>
  <c r="N59" i="12"/>
  <c r="L57" i="18" s="1"/>
  <c r="K57" i="18"/>
  <c r="N61" i="12"/>
  <c r="L59" i="18" s="1"/>
  <c r="K59" i="18"/>
  <c r="N63" i="12"/>
  <c r="L61" i="18" s="1"/>
  <c r="K61" i="18"/>
  <c r="N65" i="12"/>
  <c r="L63" i="18" s="1"/>
  <c r="K63" i="18"/>
  <c r="N69" i="12"/>
  <c r="L66" i="18" s="1"/>
  <c r="K66" i="18"/>
  <c r="N71" i="12"/>
  <c r="L68" i="18" s="1"/>
  <c r="K68" i="18"/>
  <c r="N73" i="12"/>
  <c r="L70" i="18" s="1"/>
  <c r="K70" i="18"/>
  <c r="N75" i="12"/>
  <c r="L72" i="18" s="1"/>
  <c r="K72" i="18"/>
  <c r="N77" i="12"/>
  <c r="L74" i="18" s="1"/>
  <c r="K74" i="18"/>
  <c r="N79" i="12"/>
  <c r="L76" i="18" s="1"/>
  <c r="K76" i="18"/>
  <c r="N81" i="12"/>
  <c r="L78" i="18" s="1"/>
  <c r="K78" i="18"/>
  <c r="N83" i="12"/>
  <c r="L79" i="18" s="1"/>
  <c r="K79" i="18"/>
  <c r="N85" i="12"/>
  <c r="L81" i="18" s="1"/>
  <c r="K81" i="18"/>
  <c r="N87" i="12"/>
  <c r="L83" i="18" s="1"/>
  <c r="K83" i="18"/>
  <c r="N89" i="12"/>
  <c r="L85" i="18" s="1"/>
  <c r="K85" i="18"/>
  <c r="N91" i="12"/>
  <c r="L87" i="18" s="1"/>
  <c r="K87" i="18"/>
  <c r="N93" i="12"/>
  <c r="L89" i="18" s="1"/>
  <c r="K89" i="18"/>
  <c r="N95" i="12"/>
  <c r="L91" i="18" s="1"/>
  <c r="K91" i="18"/>
  <c r="N97" i="12"/>
  <c r="L92" i="18" s="1"/>
  <c r="K92" i="18"/>
  <c r="N99" i="12"/>
  <c r="L94" i="18" s="1"/>
  <c r="K94" i="18"/>
  <c r="N101" i="12"/>
  <c r="L96" i="18" s="1"/>
  <c r="K96" i="18"/>
  <c r="N105" i="12"/>
  <c r="L99" i="18" s="1"/>
  <c r="K99" i="18"/>
  <c r="N107" i="12"/>
  <c r="L101" i="18" s="1"/>
  <c r="K101" i="18"/>
  <c r="N109" i="12"/>
  <c r="L102" i="18" s="1"/>
  <c r="K102" i="18"/>
  <c r="N111" i="12"/>
  <c r="L104" i="18" s="1"/>
  <c r="K104" i="18"/>
  <c r="N113" i="12"/>
  <c r="L106" i="18" s="1"/>
  <c r="K106" i="18"/>
  <c r="N115" i="12"/>
  <c r="L108" i="18" s="1"/>
  <c r="K108" i="18"/>
  <c r="N117" i="12"/>
  <c r="L110" i="18" s="1"/>
  <c r="K110" i="18"/>
  <c r="N119" i="12"/>
  <c r="L112" i="18" s="1"/>
  <c r="K112" i="18"/>
  <c r="N121" i="12"/>
  <c r="L114" i="18" s="1"/>
  <c r="K114" i="18"/>
  <c r="N123" i="12"/>
  <c r="L116" i="18" s="1"/>
  <c r="K116" i="18"/>
  <c r="N125" i="12"/>
  <c r="L118" i="18" s="1"/>
  <c r="K118" i="18"/>
  <c r="N127" i="12"/>
  <c r="L120" i="18" s="1"/>
  <c r="K120" i="18"/>
  <c r="N133" i="12"/>
  <c r="L124" i="18" s="1"/>
  <c r="K124" i="18"/>
  <c r="N135" i="12"/>
  <c r="L126" i="18" s="1"/>
  <c r="K126" i="18"/>
  <c r="N137" i="12"/>
  <c r="L127" i="18" s="1"/>
  <c r="K127" i="18"/>
  <c r="N139" i="12"/>
  <c r="L129" i="18" s="1"/>
  <c r="K129" i="18"/>
  <c r="N141" i="12"/>
  <c r="L131" i="18" s="1"/>
  <c r="K131" i="18"/>
  <c r="N143" i="12"/>
  <c r="L132" i="18" s="1"/>
  <c r="K132" i="18"/>
  <c r="N145" i="12"/>
  <c r="L134" i="18" s="1"/>
  <c r="K134" i="18"/>
  <c r="N147" i="12"/>
  <c r="L136" i="18" s="1"/>
  <c r="K136" i="18"/>
  <c r="N151" i="12"/>
  <c r="L139" i="18" s="1"/>
  <c r="K139" i="18"/>
  <c r="N153" i="12"/>
  <c r="L141" i="18" s="1"/>
  <c r="K141" i="18"/>
  <c r="N155" i="12"/>
  <c r="L143" i="18" s="1"/>
  <c r="K143" i="18"/>
  <c r="N157" i="12"/>
  <c r="L145" i="18" s="1"/>
  <c r="K145" i="18"/>
  <c r="N159" i="12"/>
  <c r="L147" i="18" s="1"/>
  <c r="K147" i="18"/>
  <c r="N161" i="12"/>
  <c r="L149" i="18" s="1"/>
  <c r="K149" i="18"/>
  <c r="N163" i="12"/>
  <c r="L151" i="18" s="1"/>
  <c r="K151" i="18"/>
  <c r="N165" i="12"/>
  <c r="L153" i="18" s="1"/>
  <c r="K153" i="18"/>
  <c r="N173" i="12"/>
  <c r="L156" i="18" s="1"/>
  <c r="K156" i="18"/>
  <c r="N175" i="12"/>
  <c r="L158" i="18" s="1"/>
  <c r="K158" i="18"/>
  <c r="N177" i="12"/>
  <c r="L160" i="18" s="1"/>
  <c r="K160" i="18"/>
  <c r="N181" i="12"/>
  <c r="L162" i="18" s="1"/>
  <c r="K162" i="18"/>
  <c r="N183" i="12"/>
  <c r="L163" i="18" s="1"/>
  <c r="K163" i="18"/>
  <c r="N185" i="12"/>
  <c r="L165" i="18" s="1"/>
  <c r="K165" i="18"/>
  <c r="N187" i="12"/>
  <c r="L167" i="18" s="1"/>
  <c r="K167" i="18"/>
  <c r="N191" i="12"/>
  <c r="L170" i="18" s="1"/>
  <c r="K170" i="18"/>
  <c r="N193" i="12"/>
  <c r="L172" i="18" s="1"/>
  <c r="K172" i="18"/>
  <c r="N195" i="12"/>
  <c r="L174" i="18" s="1"/>
  <c r="K174" i="18"/>
  <c r="N197" i="12"/>
  <c r="L176" i="18" s="1"/>
  <c r="X176" i="18" s="1"/>
  <c r="W176" i="18" s="1"/>
  <c r="Y176" i="18" s="1"/>
  <c r="K176" i="18"/>
  <c r="R19" i="12"/>
  <c r="P19" i="18" s="1"/>
  <c r="O19" i="18"/>
  <c r="R18" i="12"/>
  <c r="P18" i="18" s="1"/>
  <c r="O18" i="18"/>
  <c r="R181" i="12"/>
  <c r="P162" i="18" s="1"/>
  <c r="O162" i="18"/>
  <c r="P158" i="18"/>
  <c r="O158" i="18"/>
  <c r="R163" i="12"/>
  <c r="P151" i="18" s="1"/>
  <c r="O151" i="18"/>
  <c r="R161" i="12"/>
  <c r="P149" i="18" s="1"/>
  <c r="O149" i="18"/>
  <c r="R159" i="12"/>
  <c r="P147" i="18" s="1"/>
  <c r="O147" i="18"/>
  <c r="R157" i="12"/>
  <c r="P145" i="18" s="1"/>
  <c r="O145" i="18"/>
  <c r="R155" i="12"/>
  <c r="P143" i="18" s="1"/>
  <c r="O143" i="18"/>
  <c r="R153" i="12"/>
  <c r="P141" i="18" s="1"/>
  <c r="O141" i="18"/>
  <c r="R127" i="12"/>
  <c r="P120" i="18" s="1"/>
  <c r="O120" i="18"/>
  <c r="R125" i="12"/>
  <c r="P118" i="18" s="1"/>
  <c r="O118" i="18"/>
  <c r="R123" i="12"/>
  <c r="P116" i="18" s="1"/>
  <c r="O116" i="18"/>
  <c r="R121" i="12"/>
  <c r="P114" i="18" s="1"/>
  <c r="O114" i="18"/>
  <c r="R119" i="12"/>
  <c r="P112" i="18" s="1"/>
  <c r="O112" i="18"/>
  <c r="R117" i="12"/>
  <c r="P110" i="18" s="1"/>
  <c r="O110" i="18"/>
  <c r="R115" i="12"/>
  <c r="P108" i="18" s="1"/>
  <c r="O108" i="18"/>
  <c r="R113" i="12"/>
  <c r="P106" i="18" s="1"/>
  <c r="O106" i="18"/>
  <c r="R111" i="12"/>
  <c r="P104" i="18" s="1"/>
  <c r="O104" i="18"/>
  <c r="R109" i="12"/>
  <c r="P102" i="18" s="1"/>
  <c r="O102" i="18"/>
  <c r="R107" i="12"/>
  <c r="P101" i="18" s="1"/>
  <c r="O101" i="18"/>
  <c r="R105" i="12"/>
  <c r="P99" i="18" s="1"/>
  <c r="O99" i="18"/>
  <c r="R101" i="12"/>
  <c r="P96" i="18" s="1"/>
  <c r="O96" i="18"/>
  <c r="R99" i="12"/>
  <c r="P94" i="18" s="1"/>
  <c r="O94" i="18"/>
  <c r="R97" i="12"/>
  <c r="P92" i="18" s="1"/>
  <c r="O92" i="18"/>
  <c r="R95" i="12"/>
  <c r="P91" i="18" s="1"/>
  <c r="O91" i="18"/>
  <c r="R93" i="12"/>
  <c r="P89" i="18" s="1"/>
  <c r="O89" i="18"/>
  <c r="R91" i="12"/>
  <c r="P87" i="18" s="1"/>
  <c r="O87" i="18"/>
  <c r="R89" i="12"/>
  <c r="P85" i="18" s="1"/>
  <c r="O85" i="18"/>
  <c r="R87" i="12"/>
  <c r="P83" i="18" s="1"/>
  <c r="O83" i="18"/>
  <c r="R85" i="12"/>
  <c r="P81" i="18" s="1"/>
  <c r="O81" i="18"/>
  <c r="R83" i="12"/>
  <c r="P79" i="18" s="1"/>
  <c r="O79" i="18"/>
  <c r="R81" i="12"/>
  <c r="P78" i="18" s="1"/>
  <c r="O78" i="18"/>
  <c r="R79" i="12"/>
  <c r="P76" i="18" s="1"/>
  <c r="O76" i="18"/>
  <c r="R77" i="12"/>
  <c r="P74" i="18" s="1"/>
  <c r="O74" i="18"/>
  <c r="R75" i="12"/>
  <c r="P72" i="18" s="1"/>
  <c r="O72" i="18"/>
  <c r="R73" i="12"/>
  <c r="P70" i="18" s="1"/>
  <c r="O70" i="18"/>
  <c r="R71" i="12"/>
  <c r="P68" i="18" s="1"/>
  <c r="O68" i="18"/>
  <c r="R69" i="12"/>
  <c r="P66" i="18" s="1"/>
  <c r="O66" i="18"/>
  <c r="R65" i="12"/>
  <c r="P63" i="18" s="1"/>
  <c r="O63" i="18"/>
  <c r="R63" i="12"/>
  <c r="P61" i="18" s="1"/>
  <c r="O61" i="18"/>
  <c r="R61" i="12"/>
  <c r="P59" i="18" s="1"/>
  <c r="O59" i="18"/>
  <c r="R59" i="12"/>
  <c r="P57" i="18" s="1"/>
  <c r="O57" i="18"/>
  <c r="R57" i="12"/>
  <c r="P56" i="18" s="1"/>
  <c r="O56" i="18"/>
  <c r="R55" i="12"/>
  <c r="P54" i="18" s="1"/>
  <c r="O54" i="18"/>
  <c r="R53" i="12"/>
  <c r="P52" i="18" s="1"/>
  <c r="O52" i="18"/>
  <c r="R51" i="12"/>
  <c r="P50" i="18" s="1"/>
  <c r="O50" i="18"/>
  <c r="R49" i="12"/>
  <c r="P48" i="18" s="1"/>
  <c r="O48" i="18"/>
  <c r="R47" i="12"/>
  <c r="P46" i="18" s="1"/>
  <c r="O46" i="18"/>
  <c r="R45" i="12"/>
  <c r="P44" i="18" s="1"/>
  <c r="O44" i="18"/>
  <c r="R43" i="12"/>
  <c r="P42" i="18" s="1"/>
  <c r="O42" i="18"/>
  <c r="R41" i="12"/>
  <c r="P40" i="18" s="1"/>
  <c r="O40" i="18"/>
  <c r="R39" i="12"/>
  <c r="P38" i="18" s="1"/>
  <c r="O38" i="18"/>
  <c r="R37" i="12"/>
  <c r="P36" i="18" s="1"/>
  <c r="O36" i="18"/>
  <c r="R35" i="12"/>
  <c r="P34" i="18" s="1"/>
  <c r="O34" i="18"/>
  <c r="R33" i="12"/>
  <c r="P32" i="18" s="1"/>
  <c r="O32" i="18"/>
  <c r="R31" i="12"/>
  <c r="P30" i="18" s="1"/>
  <c r="O30" i="18"/>
  <c r="R29" i="12"/>
  <c r="P28" i="18" s="1"/>
  <c r="O28" i="18"/>
  <c r="R25" i="12"/>
  <c r="P25" i="18" s="1"/>
  <c r="O25" i="18"/>
  <c r="R23" i="12"/>
  <c r="P23" i="18" s="1"/>
  <c r="O23" i="18"/>
  <c r="R21" i="12"/>
  <c r="P21" i="18" s="1"/>
  <c r="O21" i="18"/>
  <c r="N33" i="12"/>
  <c r="L32" i="18" s="1"/>
  <c r="K32" i="18"/>
  <c r="N35" i="12"/>
  <c r="L34" i="18" s="1"/>
  <c r="K34" i="18"/>
  <c r="N16" i="12"/>
  <c r="L16" i="18" s="1"/>
  <c r="X16" i="18" s="1"/>
  <c r="W16" i="18" s="1"/>
  <c r="K16" i="18"/>
  <c r="N18" i="12"/>
  <c r="L18" i="18" s="1"/>
  <c r="K18" i="18"/>
  <c r="N20" i="12"/>
  <c r="L20" i="18" s="1"/>
  <c r="K20" i="18"/>
  <c r="N22" i="12"/>
  <c r="L22" i="18" s="1"/>
  <c r="K22" i="18"/>
  <c r="N24" i="12"/>
  <c r="L24" i="18" s="1"/>
  <c r="K24" i="18"/>
  <c r="N26" i="12"/>
  <c r="L26" i="18" s="1"/>
  <c r="K26" i="18"/>
  <c r="N28" i="12"/>
  <c r="L27" i="18" s="1"/>
  <c r="K27" i="18"/>
  <c r="N30" i="12"/>
  <c r="L29" i="18" s="1"/>
  <c r="K29" i="18"/>
  <c r="N32" i="12"/>
  <c r="L31" i="18" s="1"/>
  <c r="K31" i="18"/>
  <c r="N38" i="12"/>
  <c r="L37" i="18" s="1"/>
  <c r="K37" i="18"/>
  <c r="N40" i="12"/>
  <c r="L39" i="18" s="1"/>
  <c r="K39" i="18"/>
  <c r="N42" i="12"/>
  <c r="L41" i="18" s="1"/>
  <c r="K41" i="18"/>
  <c r="N44" i="12"/>
  <c r="L43" i="18" s="1"/>
  <c r="K43" i="18"/>
  <c r="N46" i="12"/>
  <c r="L45" i="18" s="1"/>
  <c r="K45" i="18"/>
  <c r="N48" i="12"/>
  <c r="L47" i="18" s="1"/>
  <c r="K47" i="18"/>
  <c r="N50" i="12"/>
  <c r="L49" i="18" s="1"/>
  <c r="K49" i="18"/>
  <c r="N52" i="12"/>
  <c r="K51" i="18"/>
  <c r="N54" i="12"/>
  <c r="L53" i="18" s="1"/>
  <c r="K53" i="18"/>
  <c r="N56" i="12"/>
  <c r="L55" i="18" s="1"/>
  <c r="K55" i="18"/>
  <c r="N60" i="12"/>
  <c r="L58" i="18" s="1"/>
  <c r="K58" i="18"/>
  <c r="N62" i="12"/>
  <c r="L60" i="18" s="1"/>
  <c r="K60" i="18"/>
  <c r="N64" i="12"/>
  <c r="L62" i="18" s="1"/>
  <c r="K62" i="18"/>
  <c r="N66" i="12"/>
  <c r="L64" i="18" s="1"/>
  <c r="K64" i="18"/>
  <c r="N68" i="12"/>
  <c r="L65" i="18" s="1"/>
  <c r="K65" i="18"/>
  <c r="N70" i="12"/>
  <c r="L67" i="18" s="1"/>
  <c r="K67" i="18"/>
  <c r="N72" i="12"/>
  <c r="L69" i="18" s="1"/>
  <c r="K69" i="18"/>
  <c r="N74" i="12"/>
  <c r="L71" i="18" s="1"/>
  <c r="K71" i="18"/>
  <c r="N76" i="12"/>
  <c r="L73" i="18" s="1"/>
  <c r="K73" i="18"/>
  <c r="N78" i="12"/>
  <c r="L75" i="18" s="1"/>
  <c r="K75" i="18"/>
  <c r="N80" i="12"/>
  <c r="L77" i="18" s="1"/>
  <c r="K77" i="18"/>
  <c r="N84" i="12"/>
  <c r="L80" i="18" s="1"/>
  <c r="K80" i="18"/>
  <c r="N86" i="12"/>
  <c r="L82" i="18" s="1"/>
  <c r="K82" i="18"/>
  <c r="N88" i="12"/>
  <c r="L84" i="18" s="1"/>
  <c r="K84" i="18"/>
  <c r="N90" i="12"/>
  <c r="L86" i="18" s="1"/>
  <c r="K86" i="18"/>
  <c r="L88" i="18"/>
  <c r="K88" i="18"/>
  <c r="N94" i="12"/>
  <c r="L90" i="18" s="1"/>
  <c r="K90" i="18"/>
  <c r="N98" i="12"/>
  <c r="L93" i="18" s="1"/>
  <c r="K93" i="18"/>
  <c r="N100" i="12"/>
  <c r="L95" i="18" s="1"/>
  <c r="K95" i="18"/>
  <c r="N102" i="12"/>
  <c r="L97" i="18" s="1"/>
  <c r="K97" i="18"/>
  <c r="N104" i="12"/>
  <c r="L98" i="18" s="1"/>
  <c r="K98" i="18"/>
  <c r="N106" i="12"/>
  <c r="L100" i="18" s="1"/>
  <c r="K100" i="18"/>
  <c r="N110" i="12"/>
  <c r="L103" i="18" s="1"/>
  <c r="K103" i="18"/>
  <c r="N112" i="12"/>
  <c r="L105" i="18" s="1"/>
  <c r="K105" i="18"/>
  <c r="N114" i="12"/>
  <c r="L107" i="18" s="1"/>
  <c r="K107" i="18"/>
  <c r="N116" i="12"/>
  <c r="L109" i="18" s="1"/>
  <c r="K109" i="18"/>
  <c r="N118" i="12"/>
  <c r="L111" i="18" s="1"/>
  <c r="K111" i="18"/>
  <c r="N120" i="12"/>
  <c r="L113" i="18" s="1"/>
  <c r="K113" i="18"/>
  <c r="N122" i="12"/>
  <c r="L115" i="18" s="1"/>
  <c r="K115" i="18"/>
  <c r="N124" i="12"/>
  <c r="L117" i="18" s="1"/>
  <c r="K117" i="18"/>
  <c r="N126" i="12"/>
  <c r="L119" i="18" s="1"/>
  <c r="K119" i="18"/>
  <c r="N128" i="12"/>
  <c r="L121" i="18" s="1"/>
  <c r="K121" i="18"/>
  <c r="N130" i="12"/>
  <c r="L122" i="18" s="1"/>
  <c r="K122" i="18"/>
  <c r="N134" i="12"/>
  <c r="L125" i="18" s="1"/>
  <c r="K125" i="18"/>
  <c r="N138" i="12"/>
  <c r="L128" i="18" s="1"/>
  <c r="K128" i="18"/>
  <c r="N150" i="12"/>
  <c r="L138" i="18" s="1"/>
  <c r="K138" i="18"/>
  <c r="N152" i="12"/>
  <c r="L140" i="18" s="1"/>
  <c r="K140" i="18"/>
  <c r="N154" i="12"/>
  <c r="L142" i="18" s="1"/>
  <c r="K142" i="18"/>
  <c r="N156" i="12"/>
  <c r="L144" i="18" s="1"/>
  <c r="K144" i="18"/>
  <c r="N158" i="12"/>
  <c r="L146" i="18" s="1"/>
  <c r="K146" i="18"/>
  <c r="N162" i="12"/>
  <c r="L150" i="18" s="1"/>
  <c r="K150" i="18"/>
  <c r="N164" i="12"/>
  <c r="L152" i="18" s="1"/>
  <c r="K152" i="18"/>
  <c r="N166" i="12"/>
  <c r="L154" i="18" s="1"/>
  <c r="K154" i="18"/>
  <c r="N172" i="12"/>
  <c r="L155" i="18" s="1"/>
  <c r="K155" i="18"/>
  <c r="N174" i="12"/>
  <c r="L157" i="18" s="1"/>
  <c r="K157" i="18"/>
  <c r="N176" i="12"/>
  <c r="L159" i="18" s="1"/>
  <c r="K159" i="18"/>
  <c r="R17" i="12"/>
  <c r="P17" i="18" s="1"/>
  <c r="O17" i="18"/>
  <c r="R172" i="12"/>
  <c r="P155" i="18" s="1"/>
  <c r="O155" i="18"/>
  <c r="R162" i="12"/>
  <c r="P150" i="18" s="1"/>
  <c r="O150" i="18"/>
  <c r="R156" i="12"/>
  <c r="P144" i="18" s="1"/>
  <c r="O144" i="18"/>
  <c r="R152" i="12"/>
  <c r="P140" i="18" s="1"/>
  <c r="O140" i="18"/>
  <c r="R134" i="12"/>
  <c r="P125" i="18" s="1"/>
  <c r="O125" i="18"/>
  <c r="R130" i="12"/>
  <c r="P122" i="18" s="1"/>
  <c r="O122" i="18"/>
  <c r="R126" i="12"/>
  <c r="P119" i="18" s="1"/>
  <c r="O119" i="18"/>
  <c r="R122" i="12"/>
  <c r="P115" i="18" s="1"/>
  <c r="O115" i="18"/>
  <c r="R118" i="12"/>
  <c r="P111" i="18" s="1"/>
  <c r="O111" i="18"/>
  <c r="R114" i="12"/>
  <c r="P107" i="18" s="1"/>
  <c r="O107" i="18"/>
  <c r="R110" i="12"/>
  <c r="P103" i="18" s="1"/>
  <c r="O103" i="18"/>
  <c r="R106" i="12"/>
  <c r="P100" i="18" s="1"/>
  <c r="O100" i="18"/>
  <c r="R102" i="12"/>
  <c r="P97" i="18" s="1"/>
  <c r="O97" i="18"/>
  <c r="R98" i="12"/>
  <c r="P93" i="18" s="1"/>
  <c r="O93" i="18"/>
  <c r="R94" i="12"/>
  <c r="P90" i="18" s="1"/>
  <c r="O90" i="18"/>
  <c r="R90" i="12"/>
  <c r="P86" i="18" s="1"/>
  <c r="O86" i="18"/>
  <c r="R86" i="12"/>
  <c r="P82" i="18" s="1"/>
  <c r="O82" i="18"/>
  <c r="R78" i="12"/>
  <c r="P75" i="18" s="1"/>
  <c r="O75" i="18"/>
  <c r="R74" i="12"/>
  <c r="P71" i="18" s="1"/>
  <c r="O71" i="18"/>
  <c r="R70" i="12"/>
  <c r="P67" i="18" s="1"/>
  <c r="O67" i="18"/>
  <c r="R66" i="12"/>
  <c r="P64" i="18" s="1"/>
  <c r="O64" i="18"/>
  <c r="R62" i="12"/>
  <c r="P60" i="18" s="1"/>
  <c r="O60" i="18"/>
  <c r="R54" i="12"/>
  <c r="P53" i="18" s="1"/>
  <c r="O53" i="18"/>
  <c r="R50" i="12"/>
  <c r="P49" i="18" s="1"/>
  <c r="O49" i="18"/>
  <c r="R46" i="12"/>
  <c r="P45" i="18" s="1"/>
  <c r="O45" i="18"/>
  <c r="R42" i="12"/>
  <c r="P41" i="18" s="1"/>
  <c r="O41" i="18"/>
  <c r="R38" i="12"/>
  <c r="P37" i="18" s="1"/>
  <c r="O37" i="18"/>
  <c r="R34" i="12"/>
  <c r="P33" i="18" s="1"/>
  <c r="O33" i="18"/>
  <c r="R30" i="12"/>
  <c r="P29" i="18" s="1"/>
  <c r="O29" i="18"/>
  <c r="R26" i="12"/>
  <c r="P26" i="18" s="1"/>
  <c r="O26" i="18"/>
  <c r="G20" i="16"/>
  <c r="X210" i="14"/>
  <c r="W210" i="14" s="1"/>
  <c r="E20" i="16"/>
  <c r="J146" i="16" s="1"/>
  <c r="P17" i="12"/>
  <c r="N17" i="18" s="1"/>
  <c r="P19" i="12"/>
  <c r="N19" i="18" s="1"/>
  <c r="P21" i="12"/>
  <c r="N21" i="18" s="1"/>
  <c r="P23" i="12"/>
  <c r="N23" i="18" s="1"/>
  <c r="P25" i="12"/>
  <c r="N25" i="18" s="1"/>
  <c r="P27" i="12"/>
  <c r="P29" i="12"/>
  <c r="N28" i="18" s="1"/>
  <c r="P31" i="12"/>
  <c r="N30" i="18" s="1"/>
  <c r="P33" i="12"/>
  <c r="N32" i="18" s="1"/>
  <c r="P35" i="12"/>
  <c r="N34" i="18" s="1"/>
  <c r="P37" i="12"/>
  <c r="N36" i="18" s="1"/>
  <c r="P39" i="12"/>
  <c r="N38" i="18" s="1"/>
  <c r="P42" i="12"/>
  <c r="N41" i="18" s="1"/>
  <c r="P44" i="12"/>
  <c r="N43" i="18" s="1"/>
  <c r="P46" i="12"/>
  <c r="N45" i="18" s="1"/>
  <c r="P48" i="12"/>
  <c r="N47" i="18" s="1"/>
  <c r="P50" i="12"/>
  <c r="N49" i="18" s="1"/>
  <c r="P52" i="12"/>
  <c r="P54" i="12"/>
  <c r="N53" i="18" s="1"/>
  <c r="P56" i="12"/>
  <c r="N55" i="18" s="1"/>
  <c r="P58" i="12"/>
  <c r="P60" i="12"/>
  <c r="N58" i="18" s="1"/>
  <c r="P62" i="12"/>
  <c r="N60" i="18" s="1"/>
  <c r="P64" i="12"/>
  <c r="N62" i="18" s="1"/>
  <c r="P66" i="12"/>
  <c r="N64" i="18" s="1"/>
  <c r="P68" i="12"/>
  <c r="N65" i="18" s="1"/>
  <c r="P70" i="12"/>
  <c r="N67" i="18" s="1"/>
  <c r="P72" i="12"/>
  <c r="N69" i="18" s="1"/>
  <c r="P74" i="12"/>
  <c r="N71" i="18" s="1"/>
  <c r="P76" i="12"/>
  <c r="N73" i="18" s="1"/>
  <c r="P78" i="12"/>
  <c r="N75" i="18" s="1"/>
  <c r="P80" i="12"/>
  <c r="N77" i="18" s="1"/>
  <c r="P82" i="12"/>
  <c r="P84" i="12"/>
  <c r="N80" i="18" s="1"/>
  <c r="P86" i="12"/>
  <c r="N82" i="18" s="1"/>
  <c r="P88" i="12"/>
  <c r="N84" i="18" s="1"/>
  <c r="P90" i="12"/>
  <c r="N86" i="18" s="1"/>
  <c r="P92" i="12"/>
  <c r="N88" i="18" s="1"/>
  <c r="P94" i="12"/>
  <c r="N90" i="18" s="1"/>
  <c r="P97" i="12"/>
  <c r="N92" i="18" s="1"/>
  <c r="P99" i="12"/>
  <c r="N94" i="18" s="1"/>
  <c r="P101" i="12"/>
  <c r="N96" i="18" s="1"/>
  <c r="P103" i="12"/>
  <c r="P105" i="12"/>
  <c r="N99" i="18" s="1"/>
  <c r="P107" i="12"/>
  <c r="N101" i="18" s="1"/>
  <c r="P109" i="12"/>
  <c r="N102" i="18" s="1"/>
  <c r="P111" i="12"/>
  <c r="N104" i="18" s="1"/>
  <c r="P113" i="12"/>
  <c r="N106" i="18" s="1"/>
  <c r="P115" i="12"/>
  <c r="N108" i="18" s="1"/>
  <c r="P117" i="12"/>
  <c r="N110" i="18" s="1"/>
  <c r="P119" i="12"/>
  <c r="N112" i="18" s="1"/>
  <c r="P121" i="12"/>
  <c r="N114" i="18" s="1"/>
  <c r="P123" i="12"/>
  <c r="N116" i="18" s="1"/>
  <c r="P125" i="12"/>
  <c r="N118" i="18" s="1"/>
  <c r="P127" i="12"/>
  <c r="N120" i="18" s="1"/>
  <c r="P129" i="12"/>
  <c r="P131" i="12"/>
  <c r="P133" i="12"/>
  <c r="N124" i="18" s="1"/>
  <c r="P135" i="12"/>
  <c r="N126" i="18" s="1"/>
  <c r="P137" i="12"/>
  <c r="N127" i="18" s="1"/>
  <c r="P139" i="12"/>
  <c r="N129" i="18" s="1"/>
  <c r="P141" i="12"/>
  <c r="N131" i="18" s="1"/>
  <c r="P143" i="12"/>
  <c r="N132" i="18" s="1"/>
  <c r="P145" i="12"/>
  <c r="N134" i="18" s="1"/>
  <c r="P147" i="12"/>
  <c r="N136" i="18" s="1"/>
  <c r="P149" i="12"/>
  <c r="P151" i="12"/>
  <c r="N139" i="18" s="1"/>
  <c r="P153" i="12"/>
  <c r="N141" i="18" s="1"/>
  <c r="P155" i="12"/>
  <c r="N143" i="18" s="1"/>
  <c r="P157" i="12"/>
  <c r="N145" i="18" s="1"/>
  <c r="P159" i="12"/>
  <c r="N147" i="18" s="1"/>
  <c r="P161" i="12"/>
  <c r="N149" i="18" s="1"/>
  <c r="P163" i="12"/>
  <c r="N151" i="18" s="1"/>
  <c r="P165" i="12"/>
  <c r="N153" i="18" s="1"/>
  <c r="P167" i="12"/>
  <c r="P169" i="12"/>
  <c r="P171" i="12"/>
  <c r="P173" i="12"/>
  <c r="N156" i="18" s="1"/>
  <c r="P175" i="12"/>
  <c r="N158" i="18" s="1"/>
  <c r="P177" i="12"/>
  <c r="N160" i="18" s="1"/>
  <c r="P179" i="12"/>
  <c r="P181" i="12"/>
  <c r="N162" i="18" s="1"/>
  <c r="P183" i="12"/>
  <c r="N163" i="18" s="1"/>
  <c r="P185" i="12"/>
  <c r="N165" i="18" s="1"/>
  <c r="P187" i="12"/>
  <c r="N167" i="18" s="1"/>
  <c r="P189" i="12"/>
  <c r="P191" i="12"/>
  <c r="N170" i="18" s="1"/>
  <c r="P193" i="12"/>
  <c r="N172" i="18" s="1"/>
  <c r="P195" i="12"/>
  <c r="N174" i="18" s="1"/>
  <c r="R132" i="12"/>
  <c r="P123" i="18" s="1"/>
  <c r="N132" i="12"/>
  <c r="L123" i="18" s="1"/>
  <c r="R136" i="12"/>
  <c r="N136" i="12"/>
  <c r="R140" i="12"/>
  <c r="P130" i="18" s="1"/>
  <c r="N140" i="12"/>
  <c r="L130" i="18" s="1"/>
  <c r="R144" i="12"/>
  <c r="P133" i="18" s="1"/>
  <c r="N144" i="12"/>
  <c r="L133" i="18" s="1"/>
  <c r="R146" i="12"/>
  <c r="P135" i="18" s="1"/>
  <c r="N146" i="12"/>
  <c r="L135" i="18" s="1"/>
  <c r="R148" i="12"/>
  <c r="P137" i="18" s="1"/>
  <c r="N148" i="12"/>
  <c r="L137" i="18" s="1"/>
  <c r="P148" i="18"/>
  <c r="N160" i="12"/>
  <c r="L148" i="18" s="1"/>
  <c r="R178" i="12"/>
  <c r="P161" i="18" s="1"/>
  <c r="N178" i="12"/>
  <c r="L161" i="18" s="1"/>
  <c r="R184" i="12"/>
  <c r="P164" i="18" s="1"/>
  <c r="N184" i="12"/>
  <c r="L164" i="18" s="1"/>
  <c r="R186" i="12"/>
  <c r="P166" i="18" s="1"/>
  <c r="N186" i="12"/>
  <c r="L166" i="18" s="1"/>
  <c r="R188" i="12"/>
  <c r="P168" i="18" s="1"/>
  <c r="N188" i="12"/>
  <c r="L168" i="18" s="1"/>
  <c r="R190" i="12"/>
  <c r="P169" i="18" s="1"/>
  <c r="N190" i="12"/>
  <c r="L169" i="18" s="1"/>
  <c r="R192" i="12"/>
  <c r="P171" i="18" s="1"/>
  <c r="N192" i="12"/>
  <c r="L171" i="18" s="1"/>
  <c r="R194" i="12"/>
  <c r="P173" i="18" s="1"/>
  <c r="N194" i="12"/>
  <c r="L173" i="18" s="1"/>
  <c r="R196" i="12"/>
  <c r="P175" i="18" s="1"/>
  <c r="N196" i="12"/>
  <c r="L175" i="18" s="1"/>
  <c r="P95" i="12"/>
  <c r="N91" i="18" s="1"/>
  <c r="P18" i="12"/>
  <c r="P20" i="12"/>
  <c r="N20" i="18" s="1"/>
  <c r="P22" i="12"/>
  <c r="N22" i="18" s="1"/>
  <c r="P24" i="12"/>
  <c r="N24" i="18" s="1"/>
  <c r="P26" i="12"/>
  <c r="N26" i="18" s="1"/>
  <c r="P28" i="12"/>
  <c r="N27" i="18" s="1"/>
  <c r="P30" i="12"/>
  <c r="N29" i="18" s="1"/>
  <c r="P32" i="12"/>
  <c r="N31" i="18" s="1"/>
  <c r="P34" i="12"/>
  <c r="N33" i="18" s="1"/>
  <c r="P36" i="12"/>
  <c r="N35" i="18" s="1"/>
  <c r="P38" i="12"/>
  <c r="N37" i="18" s="1"/>
  <c r="P40" i="12"/>
  <c r="N39" i="18" s="1"/>
  <c r="P43" i="12"/>
  <c r="N42" i="18" s="1"/>
  <c r="P45" i="12"/>
  <c r="N44" i="18" s="1"/>
  <c r="P47" i="12"/>
  <c r="N46" i="18" s="1"/>
  <c r="P49" i="12"/>
  <c r="N48" i="18" s="1"/>
  <c r="P51" i="12"/>
  <c r="N50" i="18" s="1"/>
  <c r="P53" i="12"/>
  <c r="N52" i="18" s="1"/>
  <c r="P55" i="12"/>
  <c r="N54" i="18" s="1"/>
  <c r="P57" i="12"/>
  <c r="N56" i="18" s="1"/>
  <c r="P59" i="12"/>
  <c r="N57" i="18" s="1"/>
  <c r="P61" i="12"/>
  <c r="N59" i="18" s="1"/>
  <c r="P63" i="12"/>
  <c r="N61" i="18" s="1"/>
  <c r="P65" i="12"/>
  <c r="N63" i="18" s="1"/>
  <c r="P67" i="12"/>
  <c r="P69" i="12"/>
  <c r="N66" i="18" s="1"/>
  <c r="P71" i="12"/>
  <c r="N68" i="18" s="1"/>
  <c r="P73" i="12"/>
  <c r="N70" i="18" s="1"/>
  <c r="P75" i="12"/>
  <c r="N72" i="18" s="1"/>
  <c r="P77" i="12"/>
  <c r="N74" i="18" s="1"/>
  <c r="P79" i="12"/>
  <c r="N76" i="18" s="1"/>
  <c r="P81" i="12"/>
  <c r="N78" i="18" s="1"/>
  <c r="P83" i="12"/>
  <c r="N79" i="18" s="1"/>
  <c r="P85" i="12"/>
  <c r="N81" i="18" s="1"/>
  <c r="P87" i="12"/>
  <c r="N83" i="18" s="1"/>
  <c r="P89" i="12"/>
  <c r="N85" i="18" s="1"/>
  <c r="P93" i="12"/>
  <c r="N89" i="18" s="1"/>
  <c r="P96" i="12"/>
  <c r="P98" i="12"/>
  <c r="N93" i="18" s="1"/>
  <c r="P100" i="12"/>
  <c r="N95" i="18" s="1"/>
  <c r="P102" i="12"/>
  <c r="N97" i="18" s="1"/>
  <c r="P104" i="12"/>
  <c r="N98" i="18" s="1"/>
  <c r="P106" i="12"/>
  <c r="N100" i="18" s="1"/>
  <c r="P108" i="12"/>
  <c r="P110" i="12"/>
  <c r="N103" i="18" s="1"/>
  <c r="P112" i="12"/>
  <c r="N105" i="18" s="1"/>
  <c r="P114" i="12"/>
  <c r="N107" i="18" s="1"/>
  <c r="P116" i="12"/>
  <c r="N109" i="18" s="1"/>
  <c r="P118" i="12"/>
  <c r="N111" i="18" s="1"/>
  <c r="P120" i="12"/>
  <c r="N113" i="18" s="1"/>
  <c r="P122" i="12"/>
  <c r="N115" i="18" s="1"/>
  <c r="P124" i="12"/>
  <c r="N117" i="18" s="1"/>
  <c r="P126" i="12"/>
  <c r="N119" i="18" s="1"/>
  <c r="P128" i="12"/>
  <c r="N121" i="18" s="1"/>
  <c r="P130" i="12"/>
  <c r="N122" i="18" s="1"/>
  <c r="P132" i="12"/>
  <c r="N123" i="18" s="1"/>
  <c r="P134" i="12"/>
  <c r="N125" i="18" s="1"/>
  <c r="P136" i="12"/>
  <c r="P138" i="12"/>
  <c r="N128" i="18" s="1"/>
  <c r="P140" i="12"/>
  <c r="N130" i="18" s="1"/>
  <c r="P142" i="12"/>
  <c r="P144" i="12"/>
  <c r="N133" i="18" s="1"/>
  <c r="P146" i="12"/>
  <c r="N135" i="18" s="1"/>
  <c r="P148" i="12"/>
  <c r="N137" i="18" s="1"/>
  <c r="P150" i="12"/>
  <c r="N138" i="18" s="1"/>
  <c r="P152" i="12"/>
  <c r="N140" i="18" s="1"/>
  <c r="P154" i="12"/>
  <c r="N142" i="18" s="1"/>
  <c r="P156" i="12"/>
  <c r="N144" i="18" s="1"/>
  <c r="P158" i="12"/>
  <c r="N146" i="18" s="1"/>
  <c r="P160" i="12"/>
  <c r="N148" i="18" s="1"/>
  <c r="P162" i="12"/>
  <c r="N150" i="18" s="1"/>
  <c r="P164" i="12"/>
  <c r="N152" i="18" s="1"/>
  <c r="P166" i="12"/>
  <c r="N154" i="18" s="1"/>
  <c r="P168" i="12"/>
  <c r="P170" i="12"/>
  <c r="P172" i="12"/>
  <c r="N155" i="18" s="1"/>
  <c r="P174" i="12"/>
  <c r="N157" i="18" s="1"/>
  <c r="P176" i="12"/>
  <c r="N159" i="18" s="1"/>
  <c r="P178" i="12"/>
  <c r="N161" i="18" s="1"/>
  <c r="P180" i="12"/>
  <c r="P182" i="12"/>
  <c r="P184" i="12"/>
  <c r="N164" i="18" s="1"/>
  <c r="P186" i="12"/>
  <c r="N166" i="18" s="1"/>
  <c r="P188" i="12"/>
  <c r="N168" i="18" s="1"/>
  <c r="P190" i="12"/>
  <c r="N169" i="18" s="1"/>
  <c r="P192" i="12"/>
  <c r="N171" i="18" s="1"/>
  <c r="P194" i="12"/>
  <c r="N173" i="18" s="1"/>
  <c r="P196" i="12"/>
  <c r="N175" i="18" s="1"/>
  <c r="P41" i="12"/>
  <c r="N40" i="18" s="1"/>
  <c r="R133" i="12"/>
  <c r="P124" i="18" s="1"/>
  <c r="R135" i="12"/>
  <c r="P126" i="18" s="1"/>
  <c r="R137" i="12"/>
  <c r="P127" i="18" s="1"/>
  <c r="R139" i="12"/>
  <c r="P129" i="18" s="1"/>
  <c r="R141" i="12"/>
  <c r="P131" i="18" s="1"/>
  <c r="R143" i="12"/>
  <c r="P132" i="18" s="1"/>
  <c r="R145" i="12"/>
  <c r="P134" i="18" s="1"/>
  <c r="R147" i="12"/>
  <c r="P136" i="18" s="1"/>
  <c r="R151" i="12"/>
  <c r="P139" i="18" s="1"/>
  <c r="R173" i="12"/>
  <c r="P156" i="18" s="1"/>
  <c r="R183" i="12"/>
  <c r="P163" i="18" s="1"/>
  <c r="R185" i="12"/>
  <c r="P165" i="18" s="1"/>
  <c r="R187" i="12"/>
  <c r="P167" i="18" s="1"/>
  <c r="R191" i="12"/>
  <c r="P170" i="18" s="1"/>
  <c r="R193" i="12"/>
  <c r="P172" i="18" s="1"/>
  <c r="R195" i="12"/>
  <c r="P174" i="18" s="1"/>
  <c r="P152" i="18"/>
  <c r="R176" i="12"/>
  <c r="P159" i="18" s="1"/>
  <c r="R165" i="12"/>
  <c r="P153" i="18" s="1"/>
  <c r="P160" i="18"/>
  <c r="J145" i="16" l="1"/>
  <c r="I20" i="16"/>
  <c r="P138" i="18"/>
  <c r="X138" i="18" s="1"/>
  <c r="W138" i="18" s="1"/>
  <c r="P159" i="14"/>
  <c r="N18" i="18"/>
  <c r="N18" i="14"/>
  <c r="I230" i="14"/>
  <c r="X152" i="18"/>
  <c r="W152" i="18" s="1"/>
  <c r="X121" i="18"/>
  <c r="W121" i="18" s="1"/>
  <c r="X117" i="18"/>
  <c r="W117" i="18" s="1"/>
  <c r="X113" i="18"/>
  <c r="W113" i="18" s="1"/>
  <c r="X109" i="18"/>
  <c r="W109" i="18" s="1"/>
  <c r="X105" i="18"/>
  <c r="W105" i="18" s="1"/>
  <c r="X98" i="18"/>
  <c r="W98" i="18" s="1"/>
  <c r="X95" i="18"/>
  <c r="W95" i="18" s="1"/>
  <c r="X22" i="18"/>
  <c r="W22" i="18" s="1"/>
  <c r="X18" i="18"/>
  <c r="W18" i="18" s="1"/>
  <c r="X32" i="18"/>
  <c r="W32" i="18" s="1"/>
  <c r="X167" i="18"/>
  <c r="W167" i="18" s="1"/>
  <c r="X163" i="18"/>
  <c r="W163" i="18" s="1"/>
  <c r="X139" i="18"/>
  <c r="W139" i="18" s="1"/>
  <c r="X159" i="18"/>
  <c r="W159" i="18" s="1"/>
  <c r="X155" i="18"/>
  <c r="W155" i="18" s="1"/>
  <c r="X154" i="18"/>
  <c r="W154" i="18" s="1"/>
  <c r="X150" i="18"/>
  <c r="W150" i="18" s="1"/>
  <c r="X144" i="18"/>
  <c r="W144" i="18" s="1"/>
  <c r="X140" i="18"/>
  <c r="W140" i="18" s="1"/>
  <c r="X128" i="18"/>
  <c r="W128" i="18" s="1"/>
  <c r="X122" i="18"/>
  <c r="W122" i="18" s="1"/>
  <c r="X115" i="18"/>
  <c r="W115" i="18" s="1"/>
  <c r="X107" i="18"/>
  <c r="W107" i="18" s="1"/>
  <c r="X103" i="18"/>
  <c r="W103" i="18" s="1"/>
  <c r="X100" i="18"/>
  <c r="W100" i="18" s="1"/>
  <c r="X97" i="18"/>
  <c r="W97" i="18" s="1"/>
  <c r="X90" i="18"/>
  <c r="W90" i="18" s="1"/>
  <c r="X86" i="18"/>
  <c r="W86" i="18" s="1"/>
  <c r="X82" i="18"/>
  <c r="W82" i="18" s="1"/>
  <c r="X77" i="18"/>
  <c r="W77" i="18" s="1"/>
  <c r="X73" i="18"/>
  <c r="W73" i="18" s="1"/>
  <c r="X69" i="18"/>
  <c r="W69" i="18" s="1"/>
  <c r="X65" i="18"/>
  <c r="W65" i="18" s="1"/>
  <c r="X62" i="18"/>
  <c r="W62" i="18" s="1"/>
  <c r="X60" i="18"/>
  <c r="W60" i="18" s="1"/>
  <c r="X55" i="18"/>
  <c r="W55" i="18" s="1"/>
  <c r="X47" i="18"/>
  <c r="W47" i="18" s="1"/>
  <c r="X41" i="18"/>
  <c r="W41" i="18" s="1"/>
  <c r="X37" i="18"/>
  <c r="W37" i="18" s="1"/>
  <c r="X31" i="18"/>
  <c r="W31" i="18" s="1"/>
  <c r="X27" i="18"/>
  <c r="W27" i="18" s="1"/>
  <c r="X24" i="18"/>
  <c r="W24" i="18" s="1"/>
  <c r="X20" i="18"/>
  <c r="W20" i="18" s="1"/>
  <c r="X174" i="18"/>
  <c r="W174" i="18" s="1"/>
  <c r="X172" i="18"/>
  <c r="W172" i="18" s="1"/>
  <c r="X170" i="18"/>
  <c r="W170" i="18" s="1"/>
  <c r="X165" i="18"/>
  <c r="W165" i="18" s="1"/>
  <c r="X162" i="18"/>
  <c r="W162" i="18" s="1"/>
  <c r="X160" i="18"/>
  <c r="W160" i="18" s="1"/>
  <c r="X158" i="18"/>
  <c r="W158" i="18" s="1"/>
  <c r="X156" i="18"/>
  <c r="W156" i="18" s="1"/>
  <c r="X153" i="18"/>
  <c r="W153" i="18" s="1"/>
  <c r="X151" i="18"/>
  <c r="W151" i="18" s="1"/>
  <c r="X149" i="18"/>
  <c r="W149" i="18" s="1"/>
  <c r="X147" i="18"/>
  <c r="W147" i="18" s="1"/>
  <c r="X145" i="18"/>
  <c r="W145" i="18" s="1"/>
  <c r="X143" i="18"/>
  <c r="W143" i="18" s="1"/>
  <c r="X141" i="18"/>
  <c r="W141" i="18" s="1"/>
  <c r="X136" i="18"/>
  <c r="W136" i="18" s="1"/>
  <c r="X134" i="18"/>
  <c r="W134" i="18" s="1"/>
  <c r="X132" i="18"/>
  <c r="W132" i="18" s="1"/>
  <c r="X131" i="18"/>
  <c r="W131" i="18" s="1"/>
  <c r="X129" i="18"/>
  <c r="W129" i="18" s="1"/>
  <c r="X127" i="18"/>
  <c r="W127" i="18" s="1"/>
  <c r="X126" i="18"/>
  <c r="X124" i="18"/>
  <c r="W124" i="18" s="1"/>
  <c r="X120" i="18"/>
  <c r="W120" i="18" s="1"/>
  <c r="X118" i="18"/>
  <c r="W118" i="18" s="1"/>
  <c r="X116" i="18"/>
  <c r="W116" i="18" s="1"/>
  <c r="X114" i="18"/>
  <c r="W114" i="18" s="1"/>
  <c r="X112" i="18"/>
  <c r="W112" i="18" s="1"/>
  <c r="X110" i="18"/>
  <c r="W110" i="18" s="1"/>
  <c r="X108" i="18"/>
  <c r="W108" i="18" s="1"/>
  <c r="X106" i="18"/>
  <c r="W106" i="18" s="1"/>
  <c r="X104" i="18"/>
  <c r="W104" i="18" s="1"/>
  <c r="X102" i="18"/>
  <c r="W102" i="18" s="1"/>
  <c r="X101" i="18"/>
  <c r="W101" i="18" s="1"/>
  <c r="X99" i="18"/>
  <c r="W99" i="18" s="1"/>
  <c r="X96" i="18"/>
  <c r="W96" i="18" s="1"/>
  <c r="X94" i="18"/>
  <c r="W94" i="18" s="1"/>
  <c r="X92" i="18"/>
  <c r="W92" i="18" s="1"/>
  <c r="X91" i="18"/>
  <c r="W91" i="18" s="1"/>
  <c r="X175" i="18"/>
  <c r="W175" i="18" s="1"/>
  <c r="X173" i="18"/>
  <c r="W173" i="18" s="1"/>
  <c r="X171" i="18"/>
  <c r="W171" i="18" s="1"/>
  <c r="X169" i="18"/>
  <c r="W169" i="18" s="1"/>
  <c r="X168" i="18"/>
  <c r="W168" i="18" s="1"/>
  <c r="X166" i="18"/>
  <c r="W166" i="18" s="1"/>
  <c r="X164" i="18"/>
  <c r="W164" i="18" s="1"/>
  <c r="X161" i="18"/>
  <c r="W161" i="18" s="1"/>
  <c r="X148" i="18"/>
  <c r="W148" i="18" s="1"/>
  <c r="X137" i="18"/>
  <c r="W137" i="18" s="1"/>
  <c r="X135" i="18"/>
  <c r="W135" i="18" s="1"/>
  <c r="X133" i="18"/>
  <c r="W133" i="18" s="1"/>
  <c r="X130" i="18"/>
  <c r="W130" i="18" s="1"/>
  <c r="X123" i="18"/>
  <c r="W123" i="18" s="1"/>
  <c r="X157" i="18"/>
  <c r="W157" i="18" s="1"/>
  <c r="X146" i="18"/>
  <c r="W146" i="18" s="1"/>
  <c r="X142" i="18"/>
  <c r="W142" i="18" s="1"/>
  <c r="X125" i="18"/>
  <c r="W125" i="18" s="1"/>
  <c r="X119" i="18"/>
  <c r="W119" i="18" s="1"/>
  <c r="X111" i="18"/>
  <c r="W111" i="18" s="1"/>
  <c r="X93" i="18"/>
  <c r="W93" i="18" s="1"/>
  <c r="X88" i="18"/>
  <c r="W88" i="18" s="1"/>
  <c r="X84" i="18"/>
  <c r="W84" i="18" s="1"/>
  <c r="X80" i="18"/>
  <c r="W80" i="18" s="1"/>
  <c r="X75" i="18"/>
  <c r="W75" i="18" s="1"/>
  <c r="X71" i="18"/>
  <c r="W71" i="18" s="1"/>
  <c r="X67" i="18"/>
  <c r="W67" i="18" s="1"/>
  <c r="X64" i="18"/>
  <c r="W64" i="18" s="1"/>
  <c r="X58" i="18"/>
  <c r="W58" i="18" s="1"/>
  <c r="X53" i="18"/>
  <c r="W53" i="18" s="1"/>
  <c r="X49" i="18"/>
  <c r="W49" i="18" s="1"/>
  <c r="X45" i="18"/>
  <c r="W45" i="18" s="1"/>
  <c r="X43" i="18"/>
  <c r="W43" i="18" s="1"/>
  <c r="X39" i="18"/>
  <c r="W39" i="18" s="1"/>
  <c r="X29" i="18"/>
  <c r="W29" i="18" s="1"/>
  <c r="X26" i="18"/>
  <c r="W26" i="18" s="1"/>
  <c r="X34" i="18"/>
  <c r="W34" i="18" s="1"/>
  <c r="X89" i="18"/>
  <c r="W89" i="18" s="1"/>
  <c r="X87" i="18"/>
  <c r="W87" i="18" s="1"/>
  <c r="X85" i="18"/>
  <c r="W85" i="18" s="1"/>
  <c r="X83" i="18"/>
  <c r="W83" i="18" s="1"/>
  <c r="X81" i="18"/>
  <c r="W81" i="18" s="1"/>
  <c r="X79" i="18"/>
  <c r="W79" i="18" s="1"/>
  <c r="X78" i="18"/>
  <c r="W78" i="18" s="1"/>
  <c r="X76" i="18"/>
  <c r="W76" i="18" s="1"/>
  <c r="X74" i="18"/>
  <c r="W74" i="18" s="1"/>
  <c r="X72" i="18"/>
  <c r="W72" i="18" s="1"/>
  <c r="X70" i="18"/>
  <c r="W70" i="18" s="1"/>
  <c r="X68" i="18"/>
  <c r="W68" i="18" s="1"/>
  <c r="X66" i="18"/>
  <c r="W66" i="18" s="1"/>
  <c r="X63" i="18"/>
  <c r="W63" i="18" s="1"/>
  <c r="X61" i="18"/>
  <c r="W61" i="18" s="1"/>
  <c r="X59" i="18"/>
  <c r="W59" i="18" s="1"/>
  <c r="X57" i="18"/>
  <c r="W57" i="18" s="1"/>
  <c r="X56" i="18"/>
  <c r="W56" i="18" s="1"/>
  <c r="X54" i="18"/>
  <c r="W54" i="18" s="1"/>
  <c r="X52" i="18"/>
  <c r="W52" i="18" s="1"/>
  <c r="X50" i="18"/>
  <c r="W50" i="18" s="1"/>
  <c r="X48" i="18"/>
  <c r="W48" i="18" s="1"/>
  <c r="X46" i="18"/>
  <c r="W46" i="18" s="1"/>
  <c r="X44" i="18"/>
  <c r="W44" i="18" s="1"/>
  <c r="X42" i="18"/>
  <c r="W42" i="18" s="1"/>
  <c r="X40" i="18"/>
  <c r="W40" i="18" s="1"/>
  <c r="X38" i="18"/>
  <c r="W38" i="18" s="1"/>
  <c r="X36" i="18"/>
  <c r="W36" i="18" s="1"/>
  <c r="X30" i="18"/>
  <c r="W30" i="18" s="1"/>
  <c r="X28" i="18"/>
  <c r="W28" i="18" s="1"/>
  <c r="X25" i="18"/>
  <c r="W25" i="18" s="1"/>
  <c r="X23" i="18"/>
  <c r="W23" i="18" s="1"/>
  <c r="X21" i="18"/>
  <c r="W21" i="18" s="1"/>
  <c r="X19" i="18"/>
  <c r="W19" i="18" s="1"/>
  <c r="X17" i="18"/>
  <c r="W17" i="18" s="1"/>
  <c r="X35" i="18"/>
  <c r="W35" i="18" s="1"/>
  <c r="X33" i="18"/>
  <c r="W33" i="18" s="1"/>
  <c r="J147" i="16"/>
  <c r="L139" i="14"/>
  <c r="K139" i="14"/>
  <c r="L208" i="14"/>
  <c r="K208" i="14"/>
  <c r="L206" i="14"/>
  <c r="K206" i="14"/>
  <c r="L204" i="14"/>
  <c r="K204" i="14"/>
  <c r="K202" i="14"/>
  <c r="L202" i="14"/>
  <c r="L200" i="14"/>
  <c r="K200" i="14"/>
  <c r="L197" i="14"/>
  <c r="K197" i="14"/>
  <c r="L195" i="14"/>
  <c r="K195" i="14"/>
  <c r="K193" i="14"/>
  <c r="L193" i="14"/>
  <c r="L190" i="14"/>
  <c r="K190" i="14"/>
  <c r="L188" i="14"/>
  <c r="K188" i="14"/>
  <c r="L186" i="14"/>
  <c r="K186" i="14"/>
  <c r="K184" i="14"/>
  <c r="L184" i="14"/>
  <c r="L182" i="14"/>
  <c r="K182" i="14"/>
  <c r="L180" i="14"/>
  <c r="K180" i="14"/>
  <c r="L178" i="14"/>
  <c r="K178" i="14"/>
  <c r="K176" i="14"/>
  <c r="L176" i="14"/>
  <c r="L174" i="14"/>
  <c r="K174" i="14"/>
  <c r="L172" i="14"/>
  <c r="K172" i="14"/>
  <c r="L170" i="14"/>
  <c r="K170" i="14"/>
  <c r="K168" i="14"/>
  <c r="L168" i="14"/>
  <c r="L166" i="14"/>
  <c r="K166" i="14"/>
  <c r="L164" i="14"/>
  <c r="K164" i="14"/>
  <c r="L162" i="14"/>
  <c r="K162" i="14"/>
  <c r="K160" i="14"/>
  <c r="L160" i="14"/>
  <c r="L157" i="14"/>
  <c r="K157" i="14"/>
  <c r="L155" i="14"/>
  <c r="K155" i="14"/>
  <c r="L153" i="14"/>
  <c r="K153" i="14"/>
  <c r="K151" i="14"/>
  <c r="L151" i="14"/>
  <c r="L149" i="14"/>
  <c r="K149" i="14"/>
  <c r="L147" i="14"/>
  <c r="K147" i="14"/>
  <c r="L145" i="14"/>
  <c r="K145" i="14"/>
  <c r="K143" i="14"/>
  <c r="L143" i="14"/>
  <c r="L141" i="14"/>
  <c r="K141" i="14"/>
  <c r="L136" i="14"/>
  <c r="K136" i="14"/>
  <c r="K134" i="14"/>
  <c r="L134" i="14"/>
  <c r="L132" i="14"/>
  <c r="K132" i="14"/>
  <c r="L130" i="14"/>
  <c r="K130" i="14"/>
  <c r="L128" i="14"/>
  <c r="K128" i="14"/>
  <c r="K126" i="14"/>
  <c r="L126" i="14"/>
  <c r="L124" i="14"/>
  <c r="K124" i="14"/>
  <c r="L122" i="14"/>
  <c r="K122" i="14"/>
  <c r="L120" i="14"/>
  <c r="K120" i="14"/>
  <c r="K118" i="14"/>
  <c r="L118" i="14"/>
  <c r="L116" i="14"/>
  <c r="K116" i="14"/>
  <c r="L114" i="14"/>
  <c r="K114" i="14"/>
  <c r="L112" i="14"/>
  <c r="K112" i="14"/>
  <c r="K109" i="14"/>
  <c r="L109" i="14"/>
  <c r="L107" i="14"/>
  <c r="K107" i="14"/>
  <c r="L105" i="14"/>
  <c r="K105" i="14"/>
  <c r="L103" i="14"/>
  <c r="K103" i="14"/>
  <c r="K100" i="14"/>
  <c r="L100" i="14"/>
  <c r="L98" i="14"/>
  <c r="K98" i="14"/>
  <c r="L96" i="14"/>
  <c r="K96" i="14"/>
  <c r="L94" i="14"/>
  <c r="K94" i="14"/>
  <c r="K92" i="14"/>
  <c r="L92" i="14"/>
  <c r="L90" i="14"/>
  <c r="K90" i="14"/>
  <c r="L88" i="14"/>
  <c r="K88" i="14"/>
  <c r="L85" i="14"/>
  <c r="K85" i="14"/>
  <c r="K83" i="14"/>
  <c r="L83" i="14"/>
  <c r="L81" i="14"/>
  <c r="K81" i="14"/>
  <c r="L79" i="14"/>
  <c r="K79" i="14"/>
  <c r="K77" i="14"/>
  <c r="L77" i="14"/>
  <c r="L75" i="14"/>
  <c r="K75" i="14"/>
  <c r="L73" i="14"/>
  <c r="K73" i="14"/>
  <c r="L70" i="14"/>
  <c r="K70" i="14"/>
  <c r="K68" i="14"/>
  <c r="L68" i="14"/>
  <c r="L66" i="14"/>
  <c r="K66" i="14"/>
  <c r="L64" i="14"/>
  <c r="K64" i="14"/>
  <c r="L62" i="14"/>
  <c r="K62" i="14"/>
  <c r="K59" i="14"/>
  <c r="L59" i="14"/>
  <c r="L57" i="14"/>
  <c r="K57" i="14"/>
  <c r="L55" i="14"/>
  <c r="K55" i="14"/>
  <c r="L52" i="14"/>
  <c r="K52" i="14"/>
  <c r="K50" i="14"/>
  <c r="L50" i="14"/>
  <c r="L48" i="14"/>
  <c r="K48" i="14"/>
  <c r="L46" i="14"/>
  <c r="K46" i="14"/>
  <c r="L44" i="14"/>
  <c r="K44" i="14"/>
  <c r="K42" i="14"/>
  <c r="L42" i="14"/>
  <c r="L40" i="14"/>
  <c r="K40" i="14"/>
  <c r="L38" i="14"/>
  <c r="K38" i="14"/>
  <c r="L36" i="14"/>
  <c r="K36" i="14"/>
  <c r="K34" i="14"/>
  <c r="L34" i="14"/>
  <c r="L32" i="14"/>
  <c r="K32" i="14"/>
  <c r="L30" i="14"/>
  <c r="K30" i="14"/>
  <c r="L27" i="14"/>
  <c r="K27" i="14"/>
  <c r="K25" i="14"/>
  <c r="L25" i="14"/>
  <c r="L23" i="14"/>
  <c r="K23" i="14"/>
  <c r="L21" i="14"/>
  <c r="K21" i="14"/>
  <c r="L19" i="14"/>
  <c r="K19" i="14"/>
  <c r="K17" i="14"/>
  <c r="L17" i="14"/>
  <c r="N16" i="14"/>
  <c r="M16" i="14"/>
  <c r="N207" i="14"/>
  <c r="M207" i="14"/>
  <c r="N205" i="14"/>
  <c r="M205" i="14"/>
  <c r="N203" i="14"/>
  <c r="M203" i="14"/>
  <c r="N201" i="14"/>
  <c r="M201" i="14"/>
  <c r="N198" i="14"/>
  <c r="M198" i="14"/>
  <c r="N196" i="14"/>
  <c r="M196" i="14"/>
  <c r="N194" i="14"/>
  <c r="M194" i="14"/>
  <c r="N191" i="14"/>
  <c r="M191" i="14"/>
  <c r="N189" i="14"/>
  <c r="M189" i="14"/>
  <c r="N187" i="14"/>
  <c r="M187" i="14"/>
  <c r="N185" i="14"/>
  <c r="M185" i="14"/>
  <c r="N183" i="14"/>
  <c r="M183" i="14"/>
  <c r="N181" i="14"/>
  <c r="M181" i="14"/>
  <c r="N179" i="14"/>
  <c r="M179" i="14"/>
  <c r="N177" i="14"/>
  <c r="M177" i="14"/>
  <c r="N175" i="14"/>
  <c r="M175" i="14"/>
  <c r="N173" i="14"/>
  <c r="M173" i="14"/>
  <c r="N171" i="14"/>
  <c r="M171" i="14"/>
  <c r="N169" i="14"/>
  <c r="M169" i="14"/>
  <c r="N167" i="14"/>
  <c r="M167" i="14"/>
  <c r="N165" i="14"/>
  <c r="M165" i="14"/>
  <c r="N163" i="14"/>
  <c r="M163" i="14"/>
  <c r="N161" i="14"/>
  <c r="M161" i="14"/>
  <c r="N159" i="14"/>
  <c r="M159" i="14"/>
  <c r="N156" i="14"/>
  <c r="M156" i="14"/>
  <c r="N154" i="14"/>
  <c r="M154" i="14"/>
  <c r="N152" i="14"/>
  <c r="M152" i="14"/>
  <c r="N150" i="14"/>
  <c r="M150" i="14"/>
  <c r="N148" i="14"/>
  <c r="M148" i="14"/>
  <c r="N146" i="14"/>
  <c r="M146" i="14"/>
  <c r="N144" i="14"/>
  <c r="M144" i="14"/>
  <c r="N142" i="14"/>
  <c r="M142" i="14"/>
  <c r="N140" i="14"/>
  <c r="M140" i="14"/>
  <c r="N138" i="14"/>
  <c r="M138" i="14"/>
  <c r="N135" i="14"/>
  <c r="M135" i="14"/>
  <c r="N133" i="14"/>
  <c r="M133" i="14"/>
  <c r="N131" i="14"/>
  <c r="M131" i="14"/>
  <c r="N129" i="14"/>
  <c r="M129" i="14"/>
  <c r="N127" i="14"/>
  <c r="M127" i="14"/>
  <c r="N125" i="14"/>
  <c r="M125" i="14"/>
  <c r="N123" i="14"/>
  <c r="M123" i="14"/>
  <c r="N121" i="14"/>
  <c r="M121" i="14"/>
  <c r="N119" i="14"/>
  <c r="M119" i="14"/>
  <c r="N117" i="14"/>
  <c r="M117" i="14"/>
  <c r="N115" i="14"/>
  <c r="M115" i="14"/>
  <c r="N113" i="14"/>
  <c r="M113" i="14"/>
  <c r="N111" i="14"/>
  <c r="M111" i="14"/>
  <c r="N108" i="14"/>
  <c r="M108" i="14"/>
  <c r="N106" i="14"/>
  <c r="M106" i="14"/>
  <c r="N104" i="14"/>
  <c r="M104" i="14"/>
  <c r="N101" i="14"/>
  <c r="M101" i="14"/>
  <c r="N99" i="14"/>
  <c r="M99" i="14"/>
  <c r="N97" i="14"/>
  <c r="M97" i="14"/>
  <c r="N95" i="14"/>
  <c r="M95" i="14"/>
  <c r="N93" i="14"/>
  <c r="M93" i="14"/>
  <c r="N91" i="14"/>
  <c r="M91" i="14"/>
  <c r="N89" i="14"/>
  <c r="M89" i="14"/>
  <c r="N86" i="14"/>
  <c r="M86" i="14"/>
  <c r="N84" i="14"/>
  <c r="M84" i="14"/>
  <c r="N82" i="14"/>
  <c r="M82" i="14"/>
  <c r="N80" i="14"/>
  <c r="M80" i="14"/>
  <c r="N78" i="14"/>
  <c r="M78" i="14"/>
  <c r="N76" i="14"/>
  <c r="M76" i="14"/>
  <c r="N74" i="14"/>
  <c r="M74" i="14"/>
  <c r="N72" i="14"/>
  <c r="M72" i="14"/>
  <c r="N69" i="14"/>
  <c r="M69" i="14"/>
  <c r="N67" i="14"/>
  <c r="M67" i="14"/>
  <c r="N65" i="14"/>
  <c r="M65" i="14"/>
  <c r="N63" i="14"/>
  <c r="M63" i="14"/>
  <c r="N60" i="14"/>
  <c r="M60" i="14"/>
  <c r="N58" i="14"/>
  <c r="M58" i="14"/>
  <c r="N56" i="14"/>
  <c r="M56" i="14"/>
  <c r="M53" i="14"/>
  <c r="N51" i="14"/>
  <c r="M51" i="14"/>
  <c r="N49" i="14"/>
  <c r="M49" i="14"/>
  <c r="N47" i="14"/>
  <c r="M47" i="14"/>
  <c r="N45" i="14"/>
  <c r="M45" i="14"/>
  <c r="N43" i="14"/>
  <c r="M43" i="14"/>
  <c r="N41" i="14"/>
  <c r="M41" i="14"/>
  <c r="N39" i="14"/>
  <c r="M39" i="14"/>
  <c r="N37" i="14"/>
  <c r="M37" i="14"/>
  <c r="N35" i="14"/>
  <c r="M35" i="14"/>
  <c r="N33" i="14"/>
  <c r="M33" i="14"/>
  <c r="N31" i="14"/>
  <c r="M31" i="14"/>
  <c r="N29" i="14"/>
  <c r="M29" i="14"/>
  <c r="N26" i="14"/>
  <c r="M26" i="14"/>
  <c r="N24" i="14"/>
  <c r="M24" i="14"/>
  <c r="N22" i="14"/>
  <c r="M22" i="14"/>
  <c r="N20" i="14"/>
  <c r="M20" i="14"/>
  <c r="M18" i="14"/>
  <c r="P16" i="14"/>
  <c r="O16" i="14"/>
  <c r="P207" i="14"/>
  <c r="O207" i="14"/>
  <c r="P205" i="14"/>
  <c r="O205" i="14"/>
  <c r="P203" i="14"/>
  <c r="O203" i="14"/>
  <c r="P201" i="14"/>
  <c r="O201" i="14"/>
  <c r="P198" i="14"/>
  <c r="O198" i="14"/>
  <c r="P196" i="14"/>
  <c r="O196" i="14"/>
  <c r="P194" i="14"/>
  <c r="O194" i="14"/>
  <c r="P191" i="14"/>
  <c r="O191" i="14"/>
  <c r="P189" i="14"/>
  <c r="O189" i="14"/>
  <c r="P187" i="14"/>
  <c r="O187" i="14"/>
  <c r="O185" i="14"/>
  <c r="P185" i="14"/>
  <c r="P183" i="14"/>
  <c r="O183" i="14"/>
  <c r="P181" i="14"/>
  <c r="O181" i="14"/>
  <c r="P179" i="14"/>
  <c r="O179" i="14"/>
  <c r="P177" i="14"/>
  <c r="O177" i="14"/>
  <c r="P175" i="14"/>
  <c r="O175" i="14"/>
  <c r="P173" i="14"/>
  <c r="O173" i="14"/>
  <c r="P171" i="14"/>
  <c r="O171" i="14"/>
  <c r="O169" i="14"/>
  <c r="P169" i="14"/>
  <c r="P167" i="14"/>
  <c r="O167" i="14"/>
  <c r="P165" i="14"/>
  <c r="O165" i="14"/>
  <c r="P163" i="14"/>
  <c r="O163" i="14"/>
  <c r="P161" i="14"/>
  <c r="O161" i="14"/>
  <c r="O159" i="14"/>
  <c r="P156" i="14"/>
  <c r="O156" i="14"/>
  <c r="P154" i="14"/>
  <c r="O154" i="14"/>
  <c r="O152" i="14"/>
  <c r="P152" i="14"/>
  <c r="P150" i="14"/>
  <c r="O150" i="14"/>
  <c r="P148" i="14"/>
  <c r="O148" i="14"/>
  <c r="P146" i="14"/>
  <c r="O146" i="14"/>
  <c r="P144" i="14"/>
  <c r="O144" i="14"/>
  <c r="P142" i="14"/>
  <c r="O142" i="14"/>
  <c r="P140" i="14"/>
  <c r="O140" i="14"/>
  <c r="P138" i="14"/>
  <c r="O138" i="14"/>
  <c r="O135" i="14"/>
  <c r="P135" i="14"/>
  <c r="P133" i="14"/>
  <c r="O133" i="14"/>
  <c r="P131" i="14"/>
  <c r="O131" i="14"/>
  <c r="P129" i="14"/>
  <c r="O129" i="14"/>
  <c r="P127" i="14"/>
  <c r="O127" i="14"/>
  <c r="P125" i="14"/>
  <c r="O125" i="14"/>
  <c r="P123" i="14"/>
  <c r="O123" i="14"/>
  <c r="P121" i="14"/>
  <c r="O121" i="14"/>
  <c r="O119" i="14"/>
  <c r="P119" i="14"/>
  <c r="P117" i="14"/>
  <c r="O117" i="14"/>
  <c r="P115" i="14"/>
  <c r="O115" i="14"/>
  <c r="P113" i="14"/>
  <c r="O113" i="14"/>
  <c r="P111" i="14"/>
  <c r="O111" i="14"/>
  <c r="P108" i="14"/>
  <c r="O108" i="14"/>
  <c r="P106" i="14"/>
  <c r="O106" i="14"/>
  <c r="P104" i="14"/>
  <c r="O104" i="14"/>
  <c r="O101" i="14"/>
  <c r="P101" i="14"/>
  <c r="P99" i="14"/>
  <c r="O99" i="14"/>
  <c r="P97" i="14"/>
  <c r="O97" i="14"/>
  <c r="P95" i="14"/>
  <c r="O95" i="14"/>
  <c r="P93" i="14"/>
  <c r="O93" i="14"/>
  <c r="P91" i="14"/>
  <c r="O91" i="14"/>
  <c r="P89" i="14"/>
  <c r="O89" i="14"/>
  <c r="P86" i="14"/>
  <c r="O86" i="14"/>
  <c r="O84" i="14"/>
  <c r="P84" i="14"/>
  <c r="P82" i="14"/>
  <c r="O82" i="14"/>
  <c r="P80" i="14"/>
  <c r="O80" i="14"/>
  <c r="P78" i="14"/>
  <c r="O78" i="14"/>
  <c r="P76" i="14"/>
  <c r="O76" i="14"/>
  <c r="P74" i="14"/>
  <c r="O74" i="14"/>
  <c r="P72" i="14"/>
  <c r="O72" i="14"/>
  <c r="O69" i="14"/>
  <c r="P67" i="14"/>
  <c r="O67" i="14"/>
  <c r="P65" i="14"/>
  <c r="O65" i="14"/>
  <c r="P63" i="14"/>
  <c r="O63" i="14"/>
  <c r="P60" i="14"/>
  <c r="O60" i="14"/>
  <c r="P58" i="14"/>
  <c r="O58" i="14"/>
  <c r="P56" i="14"/>
  <c r="O56" i="14"/>
  <c r="P53" i="14"/>
  <c r="X53" i="14" s="1"/>
  <c r="W53" i="14" s="1"/>
  <c r="O53" i="14"/>
  <c r="P51" i="14"/>
  <c r="O51" i="14"/>
  <c r="P49" i="14"/>
  <c r="O49" i="14"/>
  <c r="P47" i="14"/>
  <c r="O47" i="14"/>
  <c r="P45" i="14"/>
  <c r="O45" i="14"/>
  <c r="P43" i="14"/>
  <c r="O43" i="14"/>
  <c r="P41" i="14"/>
  <c r="O41" i="14"/>
  <c r="P39" i="14"/>
  <c r="O39" i="14"/>
  <c r="P37" i="14"/>
  <c r="O37" i="14"/>
  <c r="P35" i="14"/>
  <c r="O35" i="14"/>
  <c r="P33" i="14"/>
  <c r="O33" i="14"/>
  <c r="P31" i="14"/>
  <c r="O31" i="14"/>
  <c r="P29" i="14"/>
  <c r="O29" i="14"/>
  <c r="P26" i="14"/>
  <c r="O26" i="14"/>
  <c r="P24" i="14"/>
  <c r="O24" i="14"/>
  <c r="P22" i="14"/>
  <c r="O22" i="14"/>
  <c r="P20" i="14"/>
  <c r="O20" i="14"/>
  <c r="P18" i="14"/>
  <c r="O18" i="14"/>
  <c r="L207" i="14"/>
  <c r="K207" i="14"/>
  <c r="L205" i="14"/>
  <c r="K205" i="14"/>
  <c r="L203" i="14"/>
  <c r="K203" i="14"/>
  <c r="L201" i="14"/>
  <c r="K201" i="14"/>
  <c r="L198" i="14"/>
  <c r="K198" i="14"/>
  <c r="L196" i="14"/>
  <c r="K196" i="14"/>
  <c r="L194" i="14"/>
  <c r="K194" i="14"/>
  <c r="L191" i="14"/>
  <c r="K191" i="14"/>
  <c r="L189" i="14"/>
  <c r="K189" i="14"/>
  <c r="L187" i="14"/>
  <c r="K187" i="14"/>
  <c r="L185" i="14"/>
  <c r="K185" i="14"/>
  <c r="L183" i="14"/>
  <c r="K183" i="14"/>
  <c r="L181" i="14"/>
  <c r="K181" i="14"/>
  <c r="L179" i="14"/>
  <c r="K179" i="14"/>
  <c r="L177" i="14"/>
  <c r="K177" i="14"/>
  <c r="L175" i="14"/>
  <c r="K175" i="14"/>
  <c r="L173" i="14"/>
  <c r="K173" i="14"/>
  <c r="L171" i="14"/>
  <c r="K171" i="14"/>
  <c r="L169" i="14"/>
  <c r="K169" i="14"/>
  <c r="L167" i="14"/>
  <c r="K167" i="14"/>
  <c r="L165" i="14"/>
  <c r="K165" i="14"/>
  <c r="L163" i="14"/>
  <c r="K163" i="14"/>
  <c r="L161" i="14"/>
  <c r="K161" i="14"/>
  <c r="L159" i="14"/>
  <c r="K159" i="14"/>
  <c r="L156" i="14"/>
  <c r="K156" i="14"/>
  <c r="L154" i="14"/>
  <c r="K154" i="14"/>
  <c r="L152" i="14"/>
  <c r="K152" i="14"/>
  <c r="L150" i="14"/>
  <c r="K150" i="14"/>
  <c r="L148" i="14"/>
  <c r="K148" i="14"/>
  <c r="L146" i="14"/>
  <c r="K146" i="14"/>
  <c r="L144" i="14"/>
  <c r="K144" i="14"/>
  <c r="L142" i="14"/>
  <c r="K142" i="14"/>
  <c r="L140" i="14"/>
  <c r="K140" i="14"/>
  <c r="L138" i="14"/>
  <c r="K138" i="14"/>
  <c r="L135" i="14"/>
  <c r="K135" i="14"/>
  <c r="L133" i="14"/>
  <c r="K133" i="14"/>
  <c r="L131" i="14"/>
  <c r="K131" i="14"/>
  <c r="L129" i="14"/>
  <c r="K129" i="14"/>
  <c r="L127" i="14"/>
  <c r="K127" i="14"/>
  <c r="L125" i="14"/>
  <c r="K125" i="14"/>
  <c r="L123" i="14"/>
  <c r="K123" i="14"/>
  <c r="L121" i="14"/>
  <c r="K121" i="14"/>
  <c r="L119" i="14"/>
  <c r="K119" i="14"/>
  <c r="L117" i="14"/>
  <c r="K117" i="14"/>
  <c r="L115" i="14"/>
  <c r="K115" i="14"/>
  <c r="L113" i="14"/>
  <c r="K113" i="14"/>
  <c r="L111" i="14"/>
  <c r="K111" i="14"/>
  <c r="L108" i="14"/>
  <c r="K108" i="14"/>
  <c r="L106" i="14"/>
  <c r="K106" i="14"/>
  <c r="L104" i="14"/>
  <c r="K104" i="14"/>
  <c r="L101" i="14"/>
  <c r="K101" i="14"/>
  <c r="L99" i="14"/>
  <c r="K99" i="14"/>
  <c r="L97" i="14"/>
  <c r="K97" i="14"/>
  <c r="L95" i="14"/>
  <c r="K95" i="14"/>
  <c r="L93" i="14"/>
  <c r="K93" i="14"/>
  <c r="L91" i="14"/>
  <c r="K91" i="14"/>
  <c r="L89" i="14"/>
  <c r="K89" i="14"/>
  <c r="L86" i="14"/>
  <c r="K86" i="14"/>
  <c r="L84" i="14"/>
  <c r="K84" i="14"/>
  <c r="L82" i="14"/>
  <c r="K82" i="14"/>
  <c r="L80" i="14"/>
  <c r="K80" i="14"/>
  <c r="L78" i="14"/>
  <c r="K78" i="14"/>
  <c r="L76" i="14"/>
  <c r="K76" i="14"/>
  <c r="L74" i="14"/>
  <c r="K74" i="14"/>
  <c r="L72" i="14"/>
  <c r="K72" i="14"/>
  <c r="L69" i="14"/>
  <c r="K69" i="14"/>
  <c r="L67" i="14"/>
  <c r="K67" i="14"/>
  <c r="L65" i="14"/>
  <c r="K65" i="14"/>
  <c r="L63" i="14"/>
  <c r="K63" i="14"/>
  <c r="L60" i="14"/>
  <c r="K60" i="14"/>
  <c r="L58" i="14"/>
  <c r="K58" i="14"/>
  <c r="L56" i="14"/>
  <c r="K56" i="14"/>
  <c r="K53" i="14"/>
  <c r="L51" i="14"/>
  <c r="K51" i="14"/>
  <c r="L49" i="14"/>
  <c r="K49" i="14"/>
  <c r="L47" i="14"/>
  <c r="K47" i="14"/>
  <c r="L45" i="14"/>
  <c r="K45" i="14"/>
  <c r="L43" i="14"/>
  <c r="K43" i="14"/>
  <c r="L41" i="14"/>
  <c r="K41" i="14"/>
  <c r="L39" i="14"/>
  <c r="K39" i="14"/>
  <c r="L37" i="14"/>
  <c r="K37" i="14"/>
  <c r="L35" i="14"/>
  <c r="K35" i="14"/>
  <c r="L33" i="14"/>
  <c r="K33" i="14"/>
  <c r="L31" i="14"/>
  <c r="K31" i="14"/>
  <c r="L29" i="14"/>
  <c r="K29" i="14"/>
  <c r="L26" i="14"/>
  <c r="K26" i="14"/>
  <c r="L24" i="14"/>
  <c r="K24" i="14"/>
  <c r="L22" i="14"/>
  <c r="K22" i="14"/>
  <c r="L20" i="14"/>
  <c r="K20" i="14"/>
  <c r="L18" i="14"/>
  <c r="K18" i="14"/>
  <c r="L16" i="14"/>
  <c r="K16" i="14"/>
  <c r="N208" i="14"/>
  <c r="M208" i="14"/>
  <c r="N206" i="14"/>
  <c r="M206" i="14"/>
  <c r="N204" i="14"/>
  <c r="M204" i="14"/>
  <c r="M202" i="14"/>
  <c r="N202" i="14"/>
  <c r="N200" i="14"/>
  <c r="M200" i="14"/>
  <c r="N197" i="14"/>
  <c r="M197" i="14"/>
  <c r="N195" i="14"/>
  <c r="M195" i="14"/>
  <c r="M193" i="14"/>
  <c r="N193" i="14"/>
  <c r="N190" i="14"/>
  <c r="M190" i="14"/>
  <c r="N188" i="14"/>
  <c r="M188" i="14"/>
  <c r="N186" i="14"/>
  <c r="M186" i="14"/>
  <c r="M184" i="14"/>
  <c r="N184" i="14"/>
  <c r="N182" i="14"/>
  <c r="M182" i="14"/>
  <c r="N180" i="14"/>
  <c r="M180" i="14"/>
  <c r="N178" i="14"/>
  <c r="M178" i="14"/>
  <c r="M176" i="14"/>
  <c r="N176" i="14"/>
  <c r="N174" i="14"/>
  <c r="M174" i="14"/>
  <c r="N172" i="14"/>
  <c r="M172" i="14"/>
  <c r="N170" i="14"/>
  <c r="M170" i="14"/>
  <c r="M168" i="14"/>
  <c r="N168" i="14"/>
  <c r="N166" i="14"/>
  <c r="M166" i="14"/>
  <c r="N164" i="14"/>
  <c r="M164" i="14"/>
  <c r="N162" i="14"/>
  <c r="M162" i="14"/>
  <c r="M160" i="14"/>
  <c r="N160" i="14"/>
  <c r="N157" i="14"/>
  <c r="M157" i="14"/>
  <c r="N155" i="14"/>
  <c r="M155" i="14"/>
  <c r="N153" i="14"/>
  <c r="M153" i="14"/>
  <c r="M151" i="14"/>
  <c r="N151" i="14"/>
  <c r="N149" i="14"/>
  <c r="M149" i="14"/>
  <c r="N147" i="14"/>
  <c r="M147" i="14"/>
  <c r="N145" i="14"/>
  <c r="M145" i="14"/>
  <c r="M143" i="14"/>
  <c r="N143" i="14"/>
  <c r="N141" i="14"/>
  <c r="M141" i="14"/>
  <c r="N139" i="14"/>
  <c r="M139" i="14"/>
  <c r="N136" i="14"/>
  <c r="M136" i="14"/>
  <c r="M134" i="14"/>
  <c r="N134" i="14"/>
  <c r="N132" i="14"/>
  <c r="M132" i="14"/>
  <c r="N130" i="14"/>
  <c r="M130" i="14"/>
  <c r="N128" i="14"/>
  <c r="M128" i="14"/>
  <c r="M126" i="14"/>
  <c r="N126" i="14"/>
  <c r="N124" i="14"/>
  <c r="M124" i="14"/>
  <c r="N122" i="14"/>
  <c r="M122" i="14"/>
  <c r="N120" i="14"/>
  <c r="M120" i="14"/>
  <c r="M118" i="14"/>
  <c r="N118" i="14"/>
  <c r="N116" i="14"/>
  <c r="M116" i="14"/>
  <c r="N114" i="14"/>
  <c r="M114" i="14"/>
  <c r="N112" i="14"/>
  <c r="M112" i="14"/>
  <c r="M109" i="14"/>
  <c r="N109" i="14"/>
  <c r="N107" i="14"/>
  <c r="M107" i="14"/>
  <c r="N105" i="14"/>
  <c r="M105" i="14"/>
  <c r="N103" i="14"/>
  <c r="M103" i="14"/>
  <c r="M100" i="14"/>
  <c r="N100" i="14"/>
  <c r="N98" i="14"/>
  <c r="M98" i="14"/>
  <c r="N96" i="14"/>
  <c r="M96" i="14"/>
  <c r="N94" i="14"/>
  <c r="M94" i="14"/>
  <c r="M92" i="14"/>
  <c r="N92" i="14"/>
  <c r="N90" i="14"/>
  <c r="M90" i="14"/>
  <c r="N88" i="14"/>
  <c r="M88" i="14"/>
  <c r="N85" i="14"/>
  <c r="M85" i="14"/>
  <c r="N83" i="14"/>
  <c r="M83" i="14"/>
  <c r="N81" i="14"/>
  <c r="M81" i="14"/>
  <c r="M79" i="14"/>
  <c r="N79" i="14"/>
  <c r="N77" i="14"/>
  <c r="M77" i="14"/>
  <c r="N75" i="14"/>
  <c r="M75" i="14"/>
  <c r="N73" i="14"/>
  <c r="M73" i="14"/>
  <c r="M70" i="14"/>
  <c r="N70" i="14"/>
  <c r="N68" i="14"/>
  <c r="M68" i="14"/>
  <c r="N66" i="14"/>
  <c r="M66" i="14"/>
  <c r="N64" i="14"/>
  <c r="M64" i="14"/>
  <c r="M62" i="14"/>
  <c r="N62" i="14"/>
  <c r="N59" i="14"/>
  <c r="M59" i="14"/>
  <c r="N57" i="14"/>
  <c r="M57" i="14"/>
  <c r="N55" i="14"/>
  <c r="M55" i="14"/>
  <c r="M52" i="14"/>
  <c r="N52" i="14"/>
  <c r="N50" i="14"/>
  <c r="M50" i="14"/>
  <c r="M48" i="14"/>
  <c r="N48" i="14"/>
  <c r="N46" i="14"/>
  <c r="M46" i="14"/>
  <c r="M44" i="14"/>
  <c r="N44" i="14"/>
  <c r="N42" i="14"/>
  <c r="M42" i="14"/>
  <c r="N40" i="14"/>
  <c r="M40" i="14"/>
  <c r="N38" i="14"/>
  <c r="M38" i="14"/>
  <c r="M36" i="14"/>
  <c r="N36" i="14"/>
  <c r="N34" i="14"/>
  <c r="M34" i="14"/>
  <c r="M32" i="14"/>
  <c r="N32" i="14"/>
  <c r="N30" i="14"/>
  <c r="M30" i="14"/>
  <c r="M27" i="14"/>
  <c r="N27" i="14"/>
  <c r="N25" i="14"/>
  <c r="M25" i="14"/>
  <c r="N23" i="14"/>
  <c r="M23" i="14"/>
  <c r="N21" i="14"/>
  <c r="M21" i="14"/>
  <c r="M19" i="14"/>
  <c r="N19" i="14"/>
  <c r="N17" i="14"/>
  <c r="M17" i="14"/>
  <c r="O208" i="14"/>
  <c r="P208" i="14"/>
  <c r="P206" i="14"/>
  <c r="O206" i="14"/>
  <c r="P204" i="14"/>
  <c r="O204" i="14"/>
  <c r="P202" i="14"/>
  <c r="O202" i="14"/>
  <c r="O200" i="14"/>
  <c r="P200" i="14"/>
  <c r="P197" i="14"/>
  <c r="O197" i="14"/>
  <c r="P195" i="14"/>
  <c r="O195" i="14"/>
  <c r="P193" i="14"/>
  <c r="O193" i="14"/>
  <c r="P190" i="14"/>
  <c r="O190" i="14"/>
  <c r="O188" i="14"/>
  <c r="O186" i="14"/>
  <c r="P184" i="14"/>
  <c r="O184" i="14"/>
  <c r="P182" i="14"/>
  <c r="O182" i="14"/>
  <c r="P180" i="14"/>
  <c r="O180" i="14"/>
  <c r="P178" i="14"/>
  <c r="O178" i="14"/>
  <c r="P176" i="14"/>
  <c r="O176" i="14"/>
  <c r="P174" i="14"/>
  <c r="O174" i="14"/>
  <c r="P172" i="14"/>
  <c r="O172" i="14"/>
  <c r="P170" i="14"/>
  <c r="O170" i="14"/>
  <c r="P168" i="14"/>
  <c r="O168" i="14"/>
  <c r="P166" i="14"/>
  <c r="O166" i="14"/>
  <c r="P164" i="14"/>
  <c r="O164" i="14"/>
  <c r="P162" i="14"/>
  <c r="O162" i="14"/>
  <c r="P160" i="14"/>
  <c r="O160" i="14"/>
  <c r="P157" i="14"/>
  <c r="O157" i="14"/>
  <c r="P155" i="14"/>
  <c r="O155" i="14"/>
  <c r="P153" i="14"/>
  <c r="O153" i="14"/>
  <c r="P151" i="14"/>
  <c r="O151" i="14"/>
  <c r="P149" i="14"/>
  <c r="O149" i="14"/>
  <c r="P147" i="14"/>
  <c r="O147" i="14"/>
  <c r="P145" i="14"/>
  <c r="O145" i="14"/>
  <c r="P143" i="14"/>
  <c r="O143" i="14"/>
  <c r="P141" i="14"/>
  <c r="O141" i="14"/>
  <c r="P139" i="14"/>
  <c r="O139" i="14"/>
  <c r="P136" i="14"/>
  <c r="O136" i="14"/>
  <c r="P134" i="14"/>
  <c r="O134" i="14"/>
  <c r="P132" i="14"/>
  <c r="O132" i="14"/>
  <c r="P130" i="14"/>
  <c r="O130" i="14"/>
  <c r="P128" i="14"/>
  <c r="O128" i="14"/>
  <c r="P126" i="14"/>
  <c r="O126" i="14"/>
  <c r="P124" i="14"/>
  <c r="O124" i="14"/>
  <c r="P122" i="14"/>
  <c r="O122" i="14"/>
  <c r="P120" i="14"/>
  <c r="O120" i="14"/>
  <c r="P118" i="14"/>
  <c r="O118" i="14"/>
  <c r="P116" i="14"/>
  <c r="O116" i="14"/>
  <c r="P114" i="14"/>
  <c r="O114" i="14"/>
  <c r="P112" i="14"/>
  <c r="O112" i="14"/>
  <c r="P109" i="14"/>
  <c r="O109" i="14"/>
  <c r="P107" i="14"/>
  <c r="O107" i="14"/>
  <c r="P105" i="14"/>
  <c r="O105" i="14"/>
  <c r="P103" i="14"/>
  <c r="O103" i="14"/>
  <c r="P100" i="14"/>
  <c r="O100" i="14"/>
  <c r="P98" i="14"/>
  <c r="O98" i="14"/>
  <c r="P96" i="14"/>
  <c r="O96" i="14"/>
  <c r="P94" i="14"/>
  <c r="O94" i="14"/>
  <c r="P92" i="14"/>
  <c r="O92" i="14"/>
  <c r="P90" i="14"/>
  <c r="O90" i="14"/>
  <c r="P88" i="14"/>
  <c r="O88" i="14"/>
  <c r="P85" i="14"/>
  <c r="O85" i="14"/>
  <c r="P83" i="14"/>
  <c r="O83" i="14"/>
  <c r="P81" i="14"/>
  <c r="O81" i="14"/>
  <c r="P79" i="14"/>
  <c r="O79" i="14"/>
  <c r="P77" i="14"/>
  <c r="O77" i="14"/>
  <c r="P75" i="14"/>
  <c r="O75" i="14"/>
  <c r="P73" i="14"/>
  <c r="O73" i="14"/>
  <c r="P70" i="14"/>
  <c r="O70" i="14"/>
  <c r="O68" i="14"/>
  <c r="P66" i="14"/>
  <c r="O66" i="14"/>
  <c r="P64" i="14"/>
  <c r="O64" i="14"/>
  <c r="P62" i="14"/>
  <c r="O62" i="14"/>
  <c r="P59" i="14"/>
  <c r="O59" i="14"/>
  <c r="P57" i="14"/>
  <c r="O57" i="14"/>
  <c r="P55" i="14"/>
  <c r="O55" i="14"/>
  <c r="P52" i="14"/>
  <c r="O52" i="14"/>
  <c r="P50" i="14"/>
  <c r="O50" i="14"/>
  <c r="P48" i="14"/>
  <c r="O48" i="14"/>
  <c r="P46" i="14"/>
  <c r="O46" i="14"/>
  <c r="P44" i="14"/>
  <c r="O44" i="14"/>
  <c r="P42" i="14"/>
  <c r="O42" i="14"/>
  <c r="P40" i="14"/>
  <c r="O40" i="14"/>
  <c r="P38" i="14"/>
  <c r="O38" i="14"/>
  <c r="P36" i="14"/>
  <c r="O36" i="14"/>
  <c r="P34" i="14"/>
  <c r="O34" i="14"/>
  <c r="P32" i="14"/>
  <c r="O32" i="14"/>
  <c r="P30" i="14"/>
  <c r="O30" i="14"/>
  <c r="P27" i="14"/>
  <c r="O27" i="14"/>
  <c r="P25" i="14"/>
  <c r="O25" i="14"/>
  <c r="P23" i="14"/>
  <c r="O23" i="14"/>
  <c r="P21" i="14"/>
  <c r="O21" i="14"/>
  <c r="P19" i="14"/>
  <c r="O19" i="14"/>
  <c r="P17" i="14"/>
  <c r="O17" i="14"/>
  <c r="X198" i="12"/>
  <c r="U197" i="12"/>
  <c r="U196" i="12"/>
  <c r="U195" i="12"/>
  <c r="U194" i="12"/>
  <c r="U193" i="12"/>
  <c r="U192" i="12"/>
  <c r="U191" i="12"/>
  <c r="U190" i="12"/>
  <c r="U188" i="12"/>
  <c r="U187" i="12"/>
  <c r="U186" i="12"/>
  <c r="U185" i="12"/>
  <c r="U184" i="12"/>
  <c r="U183" i="12"/>
  <c r="U181" i="12"/>
  <c r="U180" i="12"/>
  <c r="R189" i="14" s="1"/>
  <c r="U179" i="12"/>
  <c r="R188" i="14" s="1"/>
  <c r="U178" i="12"/>
  <c r="U177" i="12"/>
  <c r="U176" i="12"/>
  <c r="U175" i="12"/>
  <c r="U174" i="12"/>
  <c r="U173" i="12"/>
  <c r="U172" i="12"/>
  <c r="U171" i="12"/>
  <c r="R180" i="14" s="1"/>
  <c r="U170" i="12"/>
  <c r="R179" i="14" s="1"/>
  <c r="U169" i="12"/>
  <c r="R178" i="14" s="1"/>
  <c r="U168" i="12"/>
  <c r="R177" i="14" s="1"/>
  <c r="U167" i="12"/>
  <c r="R176" i="14" s="1"/>
  <c r="U166" i="12"/>
  <c r="U165" i="12"/>
  <c r="U164" i="12"/>
  <c r="U163" i="12"/>
  <c r="U162" i="12"/>
  <c r="U161" i="12"/>
  <c r="U160" i="12"/>
  <c r="U159" i="12"/>
  <c r="U158" i="12"/>
  <c r="U157" i="12"/>
  <c r="U156" i="12"/>
  <c r="U155" i="12"/>
  <c r="U154" i="12"/>
  <c r="U153" i="12"/>
  <c r="U152" i="12"/>
  <c r="U151" i="12"/>
  <c r="U150" i="12"/>
  <c r="U148" i="12"/>
  <c r="U147" i="12"/>
  <c r="U146" i="12"/>
  <c r="U145" i="12"/>
  <c r="U144" i="12"/>
  <c r="U143" i="12"/>
  <c r="U142" i="12"/>
  <c r="R150" i="14" s="1"/>
  <c r="U141" i="12"/>
  <c r="U140" i="12"/>
  <c r="U139" i="12"/>
  <c r="U138" i="12"/>
  <c r="U137" i="12"/>
  <c r="U136" i="12"/>
  <c r="R144" i="14" s="1"/>
  <c r="U135" i="12"/>
  <c r="U134" i="12"/>
  <c r="U133" i="12"/>
  <c r="U132" i="12"/>
  <c r="U131" i="12"/>
  <c r="R139" i="14" s="1"/>
  <c r="U130" i="12"/>
  <c r="U128" i="12"/>
  <c r="U127" i="12"/>
  <c r="U126" i="12"/>
  <c r="U125" i="12"/>
  <c r="U124" i="12"/>
  <c r="U123" i="12"/>
  <c r="U122" i="12"/>
  <c r="U121" i="12"/>
  <c r="U120" i="12"/>
  <c r="U119" i="12"/>
  <c r="U118" i="12"/>
  <c r="U117" i="12"/>
  <c r="U116" i="12"/>
  <c r="U115" i="12"/>
  <c r="U114" i="12"/>
  <c r="U113" i="12"/>
  <c r="U112" i="12"/>
  <c r="U111" i="12"/>
  <c r="U110" i="12"/>
  <c r="U109" i="12"/>
  <c r="U108" i="12"/>
  <c r="R115" i="14" s="1"/>
  <c r="U107" i="12"/>
  <c r="U106" i="12"/>
  <c r="U105" i="12"/>
  <c r="U104" i="12"/>
  <c r="U102" i="12"/>
  <c r="U101" i="12"/>
  <c r="U100" i="12"/>
  <c r="U99" i="12"/>
  <c r="U98" i="12"/>
  <c r="U97" i="12"/>
  <c r="U95" i="12"/>
  <c r="U94" i="12"/>
  <c r="U93" i="12"/>
  <c r="U92" i="12"/>
  <c r="U91" i="12"/>
  <c r="U90" i="12"/>
  <c r="U89" i="12"/>
  <c r="U88" i="12"/>
  <c r="U87" i="12"/>
  <c r="U86" i="12"/>
  <c r="U85" i="12"/>
  <c r="U84" i="12"/>
  <c r="U83" i="12"/>
  <c r="U81" i="12"/>
  <c r="T81" i="12"/>
  <c r="U79" i="12"/>
  <c r="T79" i="12"/>
  <c r="T78" i="12"/>
  <c r="U77" i="12"/>
  <c r="T77" i="12"/>
  <c r="U76" i="12"/>
  <c r="T76" i="12"/>
  <c r="U75" i="12"/>
  <c r="T75" i="12"/>
  <c r="T72" i="12"/>
  <c r="T70" i="12"/>
  <c r="U69" i="12"/>
  <c r="T69" i="12"/>
  <c r="Y68" i="12"/>
  <c r="U68" i="12"/>
  <c r="T68" i="12"/>
  <c r="U66" i="12"/>
  <c r="U65" i="12"/>
  <c r="U61" i="12"/>
  <c r="U60" i="12"/>
  <c r="U59" i="12"/>
  <c r="U57" i="12"/>
  <c r="U56" i="12"/>
  <c r="U55" i="12"/>
  <c r="U54" i="12"/>
  <c r="U53" i="12"/>
  <c r="U51" i="12"/>
  <c r="U50" i="12"/>
  <c r="U49" i="12"/>
  <c r="U48" i="12"/>
  <c r="U47" i="12"/>
  <c r="U46" i="12"/>
  <c r="U45" i="12"/>
  <c r="U44" i="12"/>
  <c r="U43" i="12"/>
  <c r="U42" i="12"/>
  <c r="U41" i="12"/>
  <c r="U40" i="12"/>
  <c r="U39" i="12"/>
  <c r="U38" i="12"/>
  <c r="U37" i="12"/>
  <c r="U36" i="12"/>
  <c r="U35" i="12"/>
  <c r="U34" i="12"/>
  <c r="U33" i="12"/>
  <c r="U32" i="12"/>
  <c r="U31" i="12"/>
  <c r="U30" i="12"/>
  <c r="U29" i="12"/>
  <c r="U28" i="12"/>
  <c r="U26" i="12"/>
  <c r="U25" i="12"/>
  <c r="U24" i="12"/>
  <c r="U23" i="12"/>
  <c r="U22" i="12"/>
  <c r="U21" i="12"/>
  <c r="U20" i="12"/>
  <c r="U19" i="12"/>
  <c r="U18" i="12"/>
  <c r="U17" i="12"/>
  <c r="U16" i="12"/>
  <c r="X73" i="14" l="1"/>
  <c r="W73" i="14" s="1"/>
  <c r="X75" i="14"/>
  <c r="W75" i="14" s="1"/>
  <c r="Y75" i="14" s="1"/>
  <c r="X81" i="14"/>
  <c r="W81" i="14" s="1"/>
  <c r="Y81" i="14" s="1"/>
  <c r="X85" i="14"/>
  <c r="W85" i="14" s="1"/>
  <c r="X88" i="14"/>
  <c r="W88" i="14" s="1"/>
  <c r="X90" i="14"/>
  <c r="W90" i="14" s="1"/>
  <c r="X94" i="14"/>
  <c r="W94" i="14" s="1"/>
  <c r="X96" i="14"/>
  <c r="W96" i="14" s="1"/>
  <c r="X98" i="14"/>
  <c r="W98" i="14" s="1"/>
  <c r="X105" i="14"/>
  <c r="W105" i="14" s="1"/>
  <c r="Y105" i="14" s="1"/>
  <c r="X107" i="14"/>
  <c r="W107" i="14" s="1"/>
  <c r="Y107" i="14" s="1"/>
  <c r="X112" i="14"/>
  <c r="W112" i="14" s="1"/>
  <c r="Y112" i="14" s="1"/>
  <c r="X114" i="14"/>
  <c r="W114" i="14" s="1"/>
  <c r="Y114" i="14" s="1"/>
  <c r="X116" i="14"/>
  <c r="W116" i="14" s="1"/>
  <c r="Y116" i="14" s="1"/>
  <c r="X122" i="14"/>
  <c r="W122" i="14" s="1"/>
  <c r="Y122" i="14" s="1"/>
  <c r="X124" i="14"/>
  <c r="W124" i="14" s="1"/>
  <c r="Y124" i="14" s="1"/>
  <c r="X128" i="14"/>
  <c r="W128" i="14" s="1"/>
  <c r="Y128" i="14" s="1"/>
  <c r="X130" i="14"/>
  <c r="W130" i="14" s="1"/>
  <c r="Y130" i="14" s="1"/>
  <c r="X132" i="14"/>
  <c r="W132" i="14" s="1"/>
  <c r="Y132" i="14" s="1"/>
  <c r="X139" i="14"/>
  <c r="X141" i="14"/>
  <c r="W141" i="14" s="1"/>
  <c r="Y141" i="14" s="1"/>
  <c r="X145" i="14"/>
  <c r="W145" i="14" s="1"/>
  <c r="Y145" i="14" s="1"/>
  <c r="X147" i="14"/>
  <c r="W147" i="14" s="1"/>
  <c r="Y147" i="14" s="1"/>
  <c r="X149" i="14"/>
  <c r="W149" i="14" s="1"/>
  <c r="Y149" i="14" s="1"/>
  <c r="X153" i="14"/>
  <c r="W153" i="14" s="1"/>
  <c r="Y153" i="14" s="1"/>
  <c r="X155" i="14"/>
  <c r="W155" i="14" s="1"/>
  <c r="Y155" i="14" s="1"/>
  <c r="X162" i="14"/>
  <c r="W162" i="14" s="1"/>
  <c r="Y162" i="14" s="1"/>
  <c r="X164" i="14"/>
  <c r="W164" i="14" s="1"/>
  <c r="X166" i="14"/>
  <c r="W166" i="14" s="1"/>
  <c r="X170" i="14"/>
  <c r="W170" i="14" s="1"/>
  <c r="X21" i="14"/>
  <c r="W21" i="14" s="1"/>
  <c r="Y21" i="14" s="1"/>
  <c r="X23" i="14"/>
  <c r="W23" i="14" s="1"/>
  <c r="Y23" i="14" s="1"/>
  <c r="X30" i="14"/>
  <c r="W30" i="14" s="1"/>
  <c r="Y30" i="14" s="1"/>
  <c r="X38" i="14"/>
  <c r="W38" i="14" s="1"/>
  <c r="Y38" i="14" s="1"/>
  <c r="X40" i="14"/>
  <c r="W40" i="14" s="1"/>
  <c r="Y40" i="14" s="1"/>
  <c r="X46" i="14"/>
  <c r="W46" i="14" s="1"/>
  <c r="Y46" i="14" s="1"/>
  <c r="X57" i="14"/>
  <c r="W57" i="14" s="1"/>
  <c r="X64" i="14"/>
  <c r="W64" i="14" s="1"/>
  <c r="Y64" i="14" s="1"/>
  <c r="X66" i="14"/>
  <c r="W66" i="14" s="1"/>
  <c r="Y66" i="14" s="1"/>
  <c r="P137" i="14"/>
  <c r="X17" i="14"/>
  <c r="W17" i="14" s="1"/>
  <c r="Y17" i="14" s="1"/>
  <c r="X25" i="14"/>
  <c r="X34" i="14"/>
  <c r="W34" i="14" s="1"/>
  <c r="Y34" i="14" s="1"/>
  <c r="X42" i="14"/>
  <c r="W42" i="14" s="1"/>
  <c r="X50" i="14"/>
  <c r="W50" i="14" s="1"/>
  <c r="Y50" i="14" s="1"/>
  <c r="X59" i="14"/>
  <c r="W59" i="14" s="1"/>
  <c r="Y59" i="14" s="1"/>
  <c r="X68" i="14"/>
  <c r="X77" i="14"/>
  <c r="W77" i="14" s="1"/>
  <c r="X83" i="14"/>
  <c r="W83" i="14" s="1"/>
  <c r="X186" i="14"/>
  <c r="X188" i="14"/>
  <c r="X172" i="14"/>
  <c r="W172" i="14" s="1"/>
  <c r="X174" i="14"/>
  <c r="W174" i="14" s="1"/>
  <c r="X178" i="14"/>
  <c r="X180" i="14"/>
  <c r="X182" i="14"/>
  <c r="W182" i="14" s="1"/>
  <c r="X190" i="14"/>
  <c r="W190" i="14" s="1"/>
  <c r="X195" i="14"/>
  <c r="W195" i="14" s="1"/>
  <c r="Y195" i="14" s="1"/>
  <c r="X197" i="14"/>
  <c r="W197" i="14" s="1"/>
  <c r="X204" i="14"/>
  <c r="W204" i="14" s="1"/>
  <c r="X206" i="14"/>
  <c r="W206" i="14" s="1"/>
  <c r="Y206" i="14" s="1"/>
  <c r="N61" i="14"/>
  <c r="E10" i="16" s="1"/>
  <c r="X19" i="14"/>
  <c r="W19" i="14" s="1"/>
  <c r="Y19" i="14" s="1"/>
  <c r="X27" i="14"/>
  <c r="X32" i="14"/>
  <c r="W32" i="14" s="1"/>
  <c r="Y32" i="14" s="1"/>
  <c r="X36" i="14"/>
  <c r="W36" i="14" s="1"/>
  <c r="Y36" i="14" s="1"/>
  <c r="X44" i="14"/>
  <c r="W44" i="14" s="1"/>
  <c r="X48" i="14"/>
  <c r="W48" i="14" s="1"/>
  <c r="Y48" i="14" s="1"/>
  <c r="X52" i="14"/>
  <c r="W52" i="14" s="1"/>
  <c r="X79" i="14"/>
  <c r="W79" i="14" s="1"/>
  <c r="Y79" i="14" s="1"/>
  <c r="X92" i="14"/>
  <c r="W92" i="14" s="1"/>
  <c r="Y92" i="14" s="1"/>
  <c r="X100" i="14"/>
  <c r="W100" i="14" s="1"/>
  <c r="X118" i="14"/>
  <c r="W118" i="14" s="1"/>
  <c r="Y118" i="14" s="1"/>
  <c r="X126" i="14"/>
  <c r="W126" i="14" s="1"/>
  <c r="X134" i="14"/>
  <c r="W134" i="14" s="1"/>
  <c r="Y134" i="14" s="1"/>
  <c r="X143" i="14"/>
  <c r="W143" i="14" s="1"/>
  <c r="Y143" i="14" s="1"/>
  <c r="X151" i="14"/>
  <c r="W151" i="14" s="1"/>
  <c r="Y151" i="14" s="1"/>
  <c r="X160" i="14"/>
  <c r="W160" i="14" s="1"/>
  <c r="Y160" i="14" s="1"/>
  <c r="X168" i="14"/>
  <c r="W168" i="14" s="1"/>
  <c r="X176" i="14"/>
  <c r="X184" i="14"/>
  <c r="W184" i="14" s="1"/>
  <c r="X202" i="14"/>
  <c r="W202" i="14" s="1"/>
  <c r="Y202" i="14" s="1"/>
  <c r="X120" i="14"/>
  <c r="W120" i="14" s="1"/>
  <c r="Y120" i="14" s="1"/>
  <c r="R16" i="14"/>
  <c r="R16" i="18"/>
  <c r="R18" i="14"/>
  <c r="R18" i="18"/>
  <c r="R20" i="14"/>
  <c r="R20" i="18"/>
  <c r="R22" i="14"/>
  <c r="R22" i="18"/>
  <c r="R24" i="14"/>
  <c r="R24" i="18"/>
  <c r="R26" i="14"/>
  <c r="R26" i="18"/>
  <c r="R30" i="14"/>
  <c r="R28" i="18"/>
  <c r="R32" i="14"/>
  <c r="R30" i="18"/>
  <c r="R34" i="14"/>
  <c r="R32" i="18"/>
  <c r="R36" i="14"/>
  <c r="R34" i="18"/>
  <c r="R38" i="14"/>
  <c r="R36" i="18"/>
  <c r="R40" i="14"/>
  <c r="R38" i="18"/>
  <c r="R42" i="14"/>
  <c r="R40" i="18"/>
  <c r="R44" i="14"/>
  <c r="R42" i="18"/>
  <c r="R46" i="14"/>
  <c r="R44" i="18"/>
  <c r="R48" i="14"/>
  <c r="R46" i="18"/>
  <c r="R50" i="14"/>
  <c r="R48" i="18"/>
  <c r="R52" i="14"/>
  <c r="R50" i="18"/>
  <c r="R56" i="14"/>
  <c r="R53" i="18"/>
  <c r="R58" i="14"/>
  <c r="R55" i="18"/>
  <c r="R62" i="14"/>
  <c r="R57" i="18"/>
  <c r="R64" i="14"/>
  <c r="R59" i="18"/>
  <c r="R69" i="14"/>
  <c r="R64" i="18"/>
  <c r="R72" i="14"/>
  <c r="R65" i="18"/>
  <c r="Q73" i="14"/>
  <c r="Q66" i="18"/>
  <c r="Q74" i="14"/>
  <c r="Q67" i="18"/>
  <c r="Q79" i="14"/>
  <c r="Q72" i="18"/>
  <c r="Q80" i="14"/>
  <c r="Q73" i="18"/>
  <c r="Q81" i="14"/>
  <c r="Q74" i="18"/>
  <c r="Q82" i="14"/>
  <c r="Q75" i="18"/>
  <c r="R83" i="14"/>
  <c r="R76" i="18"/>
  <c r="R85" i="14"/>
  <c r="R78" i="18"/>
  <c r="R89" i="14"/>
  <c r="R80" i="18"/>
  <c r="R91" i="14"/>
  <c r="R82" i="18"/>
  <c r="R93" i="14"/>
  <c r="R84" i="18"/>
  <c r="R95" i="14"/>
  <c r="R86" i="18"/>
  <c r="R97" i="14"/>
  <c r="R88" i="18"/>
  <c r="R99" i="14"/>
  <c r="R90" i="18"/>
  <c r="R103" i="14"/>
  <c r="R92" i="18"/>
  <c r="R105" i="14"/>
  <c r="R94" i="18"/>
  <c r="R107" i="14"/>
  <c r="R96" i="18"/>
  <c r="R111" i="14"/>
  <c r="R98" i="18"/>
  <c r="R113" i="14"/>
  <c r="R100" i="18"/>
  <c r="R117" i="14"/>
  <c r="R103" i="18"/>
  <c r="R119" i="14"/>
  <c r="R105" i="18"/>
  <c r="R121" i="14"/>
  <c r="R107" i="18"/>
  <c r="R123" i="14"/>
  <c r="R109" i="18"/>
  <c r="R125" i="14"/>
  <c r="R111" i="18"/>
  <c r="R127" i="14"/>
  <c r="R113" i="18"/>
  <c r="R129" i="14"/>
  <c r="R115" i="18"/>
  <c r="R131" i="14"/>
  <c r="R117" i="18"/>
  <c r="R133" i="14"/>
  <c r="R119" i="18"/>
  <c r="R135" i="14"/>
  <c r="R121" i="18"/>
  <c r="R141" i="14"/>
  <c r="R124" i="18"/>
  <c r="R143" i="14"/>
  <c r="R126" i="18"/>
  <c r="R145" i="14"/>
  <c r="R127" i="18"/>
  <c r="R147" i="14"/>
  <c r="R129" i="18"/>
  <c r="R149" i="14"/>
  <c r="R131" i="18"/>
  <c r="R151" i="14"/>
  <c r="R132" i="18"/>
  <c r="R153" i="14"/>
  <c r="R134" i="18"/>
  <c r="R155" i="14"/>
  <c r="R136" i="18"/>
  <c r="R159" i="14"/>
  <c r="R138" i="18"/>
  <c r="R161" i="14"/>
  <c r="R140" i="18"/>
  <c r="R163" i="14"/>
  <c r="R142" i="18"/>
  <c r="R165" i="14"/>
  <c r="R144" i="18"/>
  <c r="R167" i="14"/>
  <c r="R146" i="18"/>
  <c r="R169" i="14"/>
  <c r="R148" i="18"/>
  <c r="R171" i="14"/>
  <c r="R150" i="18"/>
  <c r="R173" i="14"/>
  <c r="R152" i="18"/>
  <c r="R175" i="14"/>
  <c r="R154" i="18"/>
  <c r="R181" i="14"/>
  <c r="R155" i="18"/>
  <c r="R183" i="14"/>
  <c r="R157" i="18"/>
  <c r="R185" i="14"/>
  <c r="R159" i="18"/>
  <c r="R187" i="14"/>
  <c r="R161" i="18"/>
  <c r="R193" i="14"/>
  <c r="R163" i="18"/>
  <c r="R195" i="14"/>
  <c r="R165" i="18"/>
  <c r="R197" i="14"/>
  <c r="R167" i="18"/>
  <c r="R201" i="14"/>
  <c r="R169" i="18"/>
  <c r="R203" i="14"/>
  <c r="R171" i="18"/>
  <c r="R205" i="14"/>
  <c r="R173" i="18"/>
  <c r="R207" i="14"/>
  <c r="R175" i="18"/>
  <c r="U210" i="14"/>
  <c r="U177" i="18"/>
  <c r="R17" i="14"/>
  <c r="R17" i="18"/>
  <c r="R19" i="14"/>
  <c r="R19" i="18"/>
  <c r="R21" i="14"/>
  <c r="R21" i="18"/>
  <c r="R23" i="14"/>
  <c r="R23" i="18"/>
  <c r="R25" i="14"/>
  <c r="R25" i="18"/>
  <c r="R29" i="14"/>
  <c r="R27" i="18"/>
  <c r="R31" i="14"/>
  <c r="R29" i="18"/>
  <c r="R33" i="14"/>
  <c r="R31" i="18"/>
  <c r="R35" i="14"/>
  <c r="R33" i="18"/>
  <c r="R37" i="14"/>
  <c r="R35" i="18"/>
  <c r="R39" i="14"/>
  <c r="R37" i="18"/>
  <c r="R41" i="14"/>
  <c r="R39" i="18"/>
  <c r="R43" i="14"/>
  <c r="R41" i="18"/>
  <c r="R45" i="14"/>
  <c r="R43" i="18"/>
  <c r="R47" i="14"/>
  <c r="R45" i="18"/>
  <c r="R49" i="14"/>
  <c r="R47" i="18"/>
  <c r="R51" i="14"/>
  <c r="R49" i="18"/>
  <c r="R55" i="14"/>
  <c r="R52" i="18"/>
  <c r="R57" i="14"/>
  <c r="R54" i="18"/>
  <c r="R59" i="14"/>
  <c r="R56" i="18"/>
  <c r="R63" i="14"/>
  <c r="R58" i="18"/>
  <c r="R68" i="14"/>
  <c r="R63" i="18"/>
  <c r="Q72" i="14"/>
  <c r="Q65" i="18"/>
  <c r="R73" i="14"/>
  <c r="R66" i="18"/>
  <c r="Q76" i="14"/>
  <c r="Q69" i="18"/>
  <c r="R79" i="14"/>
  <c r="R72" i="18"/>
  <c r="R80" i="14"/>
  <c r="R73" i="18"/>
  <c r="R81" i="14"/>
  <c r="R74" i="18"/>
  <c r="Q83" i="14"/>
  <c r="Q76" i="18"/>
  <c r="Q85" i="14"/>
  <c r="Q78" i="18"/>
  <c r="R88" i="14"/>
  <c r="R79" i="18"/>
  <c r="R90" i="14"/>
  <c r="R81" i="18"/>
  <c r="R92" i="14"/>
  <c r="R83" i="18"/>
  <c r="R94" i="14"/>
  <c r="R85" i="18"/>
  <c r="R96" i="14"/>
  <c r="R87" i="18"/>
  <c r="R98" i="14"/>
  <c r="R89" i="18"/>
  <c r="R100" i="14"/>
  <c r="R91" i="18"/>
  <c r="R104" i="14"/>
  <c r="R93" i="18"/>
  <c r="R106" i="14"/>
  <c r="R95" i="18"/>
  <c r="R108" i="14"/>
  <c r="R97" i="18"/>
  <c r="R112" i="14"/>
  <c r="R99" i="18"/>
  <c r="R114" i="14"/>
  <c r="R101" i="18"/>
  <c r="R116" i="14"/>
  <c r="R102" i="18"/>
  <c r="R118" i="14"/>
  <c r="R104" i="18"/>
  <c r="R120" i="14"/>
  <c r="R106" i="18"/>
  <c r="R122" i="14"/>
  <c r="R108" i="18"/>
  <c r="R124" i="14"/>
  <c r="R110" i="18"/>
  <c r="R126" i="14"/>
  <c r="R112" i="18"/>
  <c r="R128" i="14"/>
  <c r="R114" i="18"/>
  <c r="R130" i="14"/>
  <c r="R116" i="18"/>
  <c r="R132" i="14"/>
  <c r="R118" i="18"/>
  <c r="R134" i="14"/>
  <c r="R120" i="18"/>
  <c r="R138" i="14"/>
  <c r="R122" i="18"/>
  <c r="R140" i="14"/>
  <c r="R123" i="18"/>
  <c r="R142" i="14"/>
  <c r="R125" i="18"/>
  <c r="R146" i="14"/>
  <c r="R128" i="18"/>
  <c r="R148" i="14"/>
  <c r="R130" i="18"/>
  <c r="R152" i="14"/>
  <c r="R133" i="18"/>
  <c r="R154" i="14"/>
  <c r="R135" i="18"/>
  <c r="R156" i="14"/>
  <c r="R137" i="18"/>
  <c r="R160" i="14"/>
  <c r="R139" i="18"/>
  <c r="R162" i="14"/>
  <c r="R141" i="18"/>
  <c r="R164" i="14"/>
  <c r="R143" i="18"/>
  <c r="R166" i="14"/>
  <c r="R145" i="18"/>
  <c r="R168" i="14"/>
  <c r="R147" i="18"/>
  <c r="R170" i="14"/>
  <c r="R149" i="18"/>
  <c r="R172" i="14"/>
  <c r="R151" i="18"/>
  <c r="R174" i="14"/>
  <c r="R153" i="18"/>
  <c r="R182" i="14"/>
  <c r="R156" i="18"/>
  <c r="R184" i="14"/>
  <c r="R158" i="18"/>
  <c r="R186" i="14"/>
  <c r="R160" i="18"/>
  <c r="R190" i="14"/>
  <c r="R162" i="18"/>
  <c r="R194" i="14"/>
  <c r="R164" i="18"/>
  <c r="R196" i="14"/>
  <c r="R166" i="18"/>
  <c r="R198" i="14"/>
  <c r="R168" i="18"/>
  <c r="R202" i="14"/>
  <c r="R170" i="18"/>
  <c r="R204" i="14"/>
  <c r="R172" i="18"/>
  <c r="R206" i="14"/>
  <c r="R174" i="18"/>
  <c r="R208" i="14"/>
  <c r="R176" i="18"/>
  <c r="X200" i="14"/>
  <c r="X208" i="14"/>
  <c r="W208" i="14" s="1"/>
  <c r="Y208" i="14" s="1"/>
  <c r="X18" i="14"/>
  <c r="W18" i="14" s="1"/>
  <c r="Y18" i="14" s="1"/>
  <c r="X20" i="14"/>
  <c r="W20" i="14" s="1"/>
  <c r="X22" i="14"/>
  <c r="W22" i="14" s="1"/>
  <c r="Y22" i="14" s="1"/>
  <c r="X24" i="14"/>
  <c r="W24" i="14" s="1"/>
  <c r="Y24" i="14" s="1"/>
  <c r="X26" i="14"/>
  <c r="W26" i="14" s="1"/>
  <c r="X29" i="14"/>
  <c r="W29" i="14" s="1"/>
  <c r="Y29" i="14" s="1"/>
  <c r="X31" i="14"/>
  <c r="W31" i="14" s="1"/>
  <c r="Y31" i="14" s="1"/>
  <c r="X33" i="14"/>
  <c r="W33" i="14" s="1"/>
  <c r="Y33" i="14" s="1"/>
  <c r="X35" i="14"/>
  <c r="W35" i="14" s="1"/>
  <c r="Y35" i="14" s="1"/>
  <c r="X37" i="14"/>
  <c r="W37" i="14" s="1"/>
  <c r="Y37" i="14" s="1"/>
  <c r="X39" i="14"/>
  <c r="W39" i="14" s="1"/>
  <c r="Y39" i="14" s="1"/>
  <c r="X41" i="14"/>
  <c r="W41" i="14" s="1"/>
  <c r="X43" i="14"/>
  <c r="W43" i="14" s="1"/>
  <c r="Y43" i="14" s="1"/>
  <c r="X45" i="14"/>
  <c r="W45" i="14" s="1"/>
  <c r="Y45" i="14" s="1"/>
  <c r="X47" i="14"/>
  <c r="W47" i="14" s="1"/>
  <c r="Y47" i="14" s="1"/>
  <c r="X49" i="14"/>
  <c r="W49" i="14" s="1"/>
  <c r="X51" i="14"/>
  <c r="W51" i="14" s="1"/>
  <c r="Y51" i="14" s="1"/>
  <c r="X84" i="14"/>
  <c r="W84" i="14" s="1"/>
  <c r="X119" i="14"/>
  <c r="W119" i="14" s="1"/>
  <c r="Y119" i="14" s="1"/>
  <c r="X135" i="14"/>
  <c r="W135" i="14" s="1"/>
  <c r="Y135" i="14" s="1"/>
  <c r="X152" i="14"/>
  <c r="W152" i="14" s="1"/>
  <c r="Y152" i="14" s="1"/>
  <c r="X169" i="14"/>
  <c r="W169" i="14" s="1"/>
  <c r="X185" i="14"/>
  <c r="W185" i="14" s="1"/>
  <c r="X56" i="14"/>
  <c r="W56" i="14" s="1"/>
  <c r="Y56" i="14" s="1"/>
  <c r="X58" i="14"/>
  <c r="W58" i="14" s="1"/>
  <c r="X63" i="14"/>
  <c r="W63" i="14" s="1"/>
  <c r="Y63" i="14" s="1"/>
  <c r="X65" i="14"/>
  <c r="W65" i="14" s="1"/>
  <c r="Y65" i="14" s="1"/>
  <c r="X67" i="14"/>
  <c r="W67" i="14" s="1"/>
  <c r="Y67" i="14" s="1"/>
  <c r="X69" i="14"/>
  <c r="X72" i="14"/>
  <c r="W72" i="14" s="1"/>
  <c r="Y72" i="14" s="1"/>
  <c r="X74" i="14"/>
  <c r="W74" i="14" s="1"/>
  <c r="X76" i="14"/>
  <c r="W76" i="14" s="1"/>
  <c r="X78" i="14"/>
  <c r="W78" i="14" s="1"/>
  <c r="Y78" i="14" s="1"/>
  <c r="X80" i="14"/>
  <c r="W80" i="14" s="1"/>
  <c r="Y80" i="14" s="1"/>
  <c r="X82" i="14"/>
  <c r="W82" i="14" s="1"/>
  <c r="X89" i="14"/>
  <c r="W89" i="14" s="1"/>
  <c r="X91" i="14"/>
  <c r="W91" i="14" s="1"/>
  <c r="X93" i="14"/>
  <c r="W93" i="14" s="1"/>
  <c r="X95" i="14"/>
  <c r="W95" i="14" s="1"/>
  <c r="Y95" i="14" s="1"/>
  <c r="X97" i="14"/>
  <c r="W97" i="14" s="1"/>
  <c r="Y97" i="14" s="1"/>
  <c r="X99" i="14"/>
  <c r="W99" i="14" s="1"/>
  <c r="X104" i="14"/>
  <c r="W104" i="14" s="1"/>
  <c r="Y104" i="14" s="1"/>
  <c r="X106" i="14"/>
  <c r="W106" i="14" s="1"/>
  <c r="Y106" i="14" s="1"/>
  <c r="X108" i="14"/>
  <c r="W108" i="14" s="1"/>
  <c r="X111" i="14"/>
  <c r="W111" i="14" s="1"/>
  <c r="Y111" i="14" s="1"/>
  <c r="X113" i="14"/>
  <c r="W113" i="14" s="1"/>
  <c r="Y113" i="14" s="1"/>
  <c r="X115" i="14"/>
  <c r="X117" i="14"/>
  <c r="W117" i="14" s="1"/>
  <c r="Y117" i="14" s="1"/>
  <c r="X121" i="14"/>
  <c r="W121" i="14" s="1"/>
  <c r="Y121" i="14" s="1"/>
  <c r="X123" i="14"/>
  <c r="W123" i="14" s="1"/>
  <c r="Y123" i="14" s="1"/>
  <c r="X125" i="14"/>
  <c r="W125" i="14" s="1"/>
  <c r="Y125" i="14" s="1"/>
  <c r="X127" i="14"/>
  <c r="W127" i="14" s="1"/>
  <c r="Y127" i="14" s="1"/>
  <c r="X129" i="14"/>
  <c r="W129" i="14" s="1"/>
  <c r="Y129" i="14" s="1"/>
  <c r="X131" i="14"/>
  <c r="W131" i="14" s="1"/>
  <c r="Y131" i="14" s="1"/>
  <c r="X133" i="14"/>
  <c r="W133" i="14" s="1"/>
  <c r="Y133" i="14" s="1"/>
  <c r="X138" i="14"/>
  <c r="W138" i="14" s="1"/>
  <c r="Y138" i="14" s="1"/>
  <c r="X140" i="14"/>
  <c r="W140" i="14" s="1"/>
  <c r="Y140" i="14" s="1"/>
  <c r="X142" i="14"/>
  <c r="W142" i="14" s="1"/>
  <c r="Y142" i="14" s="1"/>
  <c r="X144" i="14"/>
  <c r="W144" i="14" s="1"/>
  <c r="Y144" i="14" s="1"/>
  <c r="X146" i="14"/>
  <c r="W146" i="14" s="1"/>
  <c r="Y146" i="14" s="1"/>
  <c r="X148" i="14"/>
  <c r="W148" i="14" s="1"/>
  <c r="Y148" i="14" s="1"/>
  <c r="X150" i="14"/>
  <c r="X154" i="14"/>
  <c r="W154" i="14" s="1"/>
  <c r="Y154" i="14" s="1"/>
  <c r="X156" i="14"/>
  <c r="W156" i="14" s="1"/>
  <c r="Y156" i="14" s="1"/>
  <c r="X159" i="14"/>
  <c r="W159" i="14" s="1"/>
  <c r="Y159" i="14" s="1"/>
  <c r="X161" i="14"/>
  <c r="W161" i="14" s="1"/>
  <c r="X163" i="14"/>
  <c r="W163" i="14" s="1"/>
  <c r="X165" i="14"/>
  <c r="W165" i="14" s="1"/>
  <c r="X167" i="14"/>
  <c r="W167" i="14" s="1"/>
  <c r="X171" i="14"/>
  <c r="W171" i="14" s="1"/>
  <c r="Y171" i="14" s="1"/>
  <c r="X173" i="14"/>
  <c r="W173" i="14" s="1"/>
  <c r="Y173" i="14" s="1"/>
  <c r="X175" i="14"/>
  <c r="W175" i="14" s="1"/>
  <c r="X177" i="14"/>
  <c r="X179" i="14"/>
  <c r="X181" i="14"/>
  <c r="W181" i="14" s="1"/>
  <c r="X183" i="14"/>
  <c r="W183" i="14" s="1"/>
  <c r="X187" i="14"/>
  <c r="W187" i="14" s="1"/>
  <c r="Y187" i="14" s="1"/>
  <c r="X189" i="14"/>
  <c r="X191" i="14"/>
  <c r="X194" i="14"/>
  <c r="W194" i="14" s="1"/>
  <c r="Y194" i="14" s="1"/>
  <c r="X196" i="14"/>
  <c r="W196" i="14" s="1"/>
  <c r="Y196" i="14" s="1"/>
  <c r="X198" i="14"/>
  <c r="W198" i="14" s="1"/>
  <c r="X201" i="14"/>
  <c r="W201" i="14" s="1"/>
  <c r="Y201" i="14" s="1"/>
  <c r="X203" i="14"/>
  <c r="W203" i="14" s="1"/>
  <c r="Y203" i="14" s="1"/>
  <c r="X205" i="14"/>
  <c r="W205" i="14" s="1"/>
  <c r="Y205" i="14" s="1"/>
  <c r="X207" i="14"/>
  <c r="W207" i="14" s="1"/>
  <c r="Y207" i="14" s="1"/>
  <c r="X16" i="14"/>
  <c r="W16" i="14" s="1"/>
  <c r="Y16" i="14" s="1"/>
  <c r="P61" i="14"/>
  <c r="G10" i="16" s="1"/>
  <c r="X55" i="14"/>
  <c r="W55" i="14" s="1"/>
  <c r="Y55" i="14" s="1"/>
  <c r="P71" i="14"/>
  <c r="G11" i="16" s="1"/>
  <c r="J50" i="16" s="1"/>
  <c r="X62" i="14"/>
  <c r="W62" i="14" s="1"/>
  <c r="Y62" i="14" s="1"/>
  <c r="P110" i="14"/>
  <c r="G14" i="16" s="1"/>
  <c r="J84" i="16" s="1"/>
  <c r="X103" i="14"/>
  <c r="W103" i="14" s="1"/>
  <c r="Y103" i="14" s="1"/>
  <c r="P199" i="14"/>
  <c r="G15" i="16" s="1"/>
  <c r="J99" i="16" s="1"/>
  <c r="X193" i="14"/>
  <c r="W193" i="14" s="1"/>
  <c r="Y193" i="14" s="1"/>
  <c r="O159" i="16"/>
  <c r="P209" i="14"/>
  <c r="G19" i="16" s="1"/>
  <c r="N71" i="14"/>
  <c r="E11" i="16" s="1"/>
  <c r="J49" i="16" s="1"/>
  <c r="N199" i="14"/>
  <c r="E15" i="16" s="1"/>
  <c r="J98" i="16" s="1"/>
  <c r="L199" i="14"/>
  <c r="P102" i="14"/>
  <c r="G13" i="16" s="1"/>
  <c r="N102" i="14"/>
  <c r="E13" i="16" s="1"/>
  <c r="N110" i="14"/>
  <c r="E14" i="16" s="1"/>
  <c r="J83" i="16" s="1"/>
  <c r="N209" i="14"/>
  <c r="E19" i="16" s="1"/>
  <c r="L28" i="14"/>
  <c r="L54" i="14"/>
  <c r="L87" i="14"/>
  <c r="C12" i="16" s="1"/>
  <c r="L137" i="14"/>
  <c r="L158" i="14"/>
  <c r="C17" i="16" s="1"/>
  <c r="L192" i="14"/>
  <c r="C18" i="16" s="1"/>
  <c r="P54" i="14"/>
  <c r="P87" i="14"/>
  <c r="K35" i="16" s="1"/>
  <c r="K38" i="16" s="1"/>
  <c r="G16" i="16"/>
  <c r="P158" i="14"/>
  <c r="G17" i="16" s="1"/>
  <c r="P192" i="14"/>
  <c r="G18" i="16" s="1"/>
  <c r="P28" i="14"/>
  <c r="G8" i="16" s="1"/>
  <c r="N54" i="14"/>
  <c r="N87" i="14"/>
  <c r="E12" i="16" s="1"/>
  <c r="K34" i="16" s="1"/>
  <c r="N137" i="14"/>
  <c r="E16" i="16" s="1"/>
  <c r="N158" i="14"/>
  <c r="E17" i="16" s="1"/>
  <c r="N192" i="14"/>
  <c r="E18" i="16" s="1"/>
  <c r="J132" i="16" s="1"/>
  <c r="N28" i="14"/>
  <c r="L61" i="14"/>
  <c r="L71" i="14"/>
  <c r="C11" i="16" s="1"/>
  <c r="L102" i="14"/>
  <c r="C13" i="16" s="1"/>
  <c r="L110" i="14"/>
  <c r="C14" i="16" s="1"/>
  <c r="L209" i="14"/>
  <c r="E8" i="16" l="1"/>
  <c r="E9" i="16" s="1"/>
  <c r="G9" i="16"/>
  <c r="I35" i="16" s="1"/>
  <c r="I11" i="16"/>
  <c r="I14" i="16"/>
  <c r="J88" i="16" s="1"/>
  <c r="J87" i="16" s="1"/>
  <c r="I18" i="16"/>
  <c r="J137" i="16" s="1"/>
  <c r="L38" i="16"/>
  <c r="I13" i="16"/>
  <c r="I17" i="16"/>
  <c r="I12" i="16"/>
  <c r="K159" i="16" s="1"/>
  <c r="C8" i="16"/>
  <c r="L228" i="14"/>
  <c r="W25" i="14"/>
  <c r="Y25" i="14" s="1"/>
  <c r="W137" i="14"/>
  <c r="Y137" i="14" s="1"/>
  <c r="C10" i="16"/>
  <c r="C9" i="16" s="1"/>
  <c r="V228" i="14"/>
  <c r="M188" i="16"/>
  <c r="K188" i="16"/>
  <c r="J133" i="16"/>
  <c r="K146" i="16"/>
  <c r="E21" i="16"/>
  <c r="K147" i="16"/>
  <c r="G21" i="16"/>
  <c r="P188" i="16" s="1"/>
  <c r="N228" i="14"/>
  <c r="P228" i="14"/>
  <c r="C19" i="16"/>
  <c r="I19" i="16" s="1"/>
  <c r="W209" i="14"/>
  <c r="Y209" i="14" s="1"/>
  <c r="J82" i="16"/>
  <c r="M187" i="16"/>
  <c r="M190" i="16" s="1"/>
  <c r="K187" i="16"/>
  <c r="K190" i="16" s="1"/>
  <c r="J48" i="16"/>
  <c r="J52" i="16" s="1"/>
  <c r="J53" i="16" s="1"/>
  <c r="K115" i="16"/>
  <c r="K116" i="16"/>
  <c r="O188" i="16" s="1"/>
  <c r="J131" i="16"/>
  <c r="J115" i="16"/>
  <c r="J116" i="16"/>
  <c r="K33" i="16"/>
  <c r="J66" i="16"/>
  <c r="J67" i="16"/>
  <c r="C16" i="16"/>
  <c r="W199" i="14"/>
  <c r="Y199" i="14" s="1"/>
  <c r="C15" i="16"/>
  <c r="I15" i="16" s="1"/>
  <c r="J103" i="16" s="1"/>
  <c r="J102" i="16" s="1"/>
  <c r="W110" i="14"/>
  <c r="Y110" i="14" s="1"/>
  <c r="K114" i="16"/>
  <c r="W192" i="14"/>
  <c r="Y192" i="14" s="1"/>
  <c r="W158" i="14"/>
  <c r="Y158" i="14" s="1"/>
  <c r="J65" i="16"/>
  <c r="W71" i="14"/>
  <c r="Y71" i="14" s="1"/>
  <c r="W61" i="14"/>
  <c r="Y61" i="14" s="1"/>
  <c r="W54" i="14"/>
  <c r="Y54" i="14" s="1"/>
  <c r="W102" i="14"/>
  <c r="Y102" i="14" s="1"/>
  <c r="W87" i="14"/>
  <c r="Y87" i="14" s="1"/>
  <c r="W28" i="14"/>
  <c r="Y28" i="14" s="1"/>
  <c r="H197" i="9"/>
  <c r="H196" i="9"/>
  <c r="H195" i="9"/>
  <c r="H194" i="9"/>
  <c r="H193" i="9"/>
  <c r="H192" i="9"/>
  <c r="H191" i="9"/>
  <c r="H190" i="9"/>
  <c r="H189" i="9"/>
  <c r="H188" i="9"/>
  <c r="H187" i="9"/>
  <c r="H186" i="9"/>
  <c r="H185" i="9"/>
  <c r="H184" i="9"/>
  <c r="H183" i="9"/>
  <c r="H182" i="9"/>
  <c r="H181" i="9"/>
  <c r="H180" i="9"/>
  <c r="H179" i="9"/>
  <c r="H178" i="9"/>
  <c r="H177" i="9"/>
  <c r="H176" i="9"/>
  <c r="H175" i="9"/>
  <c r="H174" i="9"/>
  <c r="H173" i="9"/>
  <c r="H172" i="9"/>
  <c r="H171" i="9"/>
  <c r="H170" i="9"/>
  <c r="H169" i="9"/>
  <c r="H168" i="9"/>
  <c r="H167" i="9"/>
  <c r="H166" i="9"/>
  <c r="H165" i="9"/>
  <c r="H164" i="9"/>
  <c r="H163" i="9"/>
  <c r="H162" i="9"/>
  <c r="H161" i="9"/>
  <c r="H160" i="9"/>
  <c r="H159" i="9"/>
  <c r="H158" i="9"/>
  <c r="H157" i="9"/>
  <c r="H156" i="9"/>
  <c r="H155" i="9"/>
  <c r="H154" i="9"/>
  <c r="H153" i="9"/>
  <c r="H152" i="9"/>
  <c r="H151" i="9"/>
  <c r="H150" i="9"/>
  <c r="H149" i="9"/>
  <c r="H148" i="9"/>
  <c r="H147" i="9"/>
  <c r="H146" i="9"/>
  <c r="H145" i="9"/>
  <c r="H144" i="9"/>
  <c r="H143" i="9"/>
  <c r="H142" i="9"/>
  <c r="H141" i="9"/>
  <c r="H140" i="9"/>
  <c r="H139" i="9"/>
  <c r="H138" i="9"/>
  <c r="H137" i="9"/>
  <c r="H136" i="9"/>
  <c r="H135" i="9"/>
  <c r="H134" i="9"/>
  <c r="H133" i="9"/>
  <c r="H132" i="9"/>
  <c r="H131" i="9"/>
  <c r="H130" i="9"/>
  <c r="H129" i="9"/>
  <c r="H128" i="9"/>
  <c r="H127" i="9"/>
  <c r="H126" i="9"/>
  <c r="H125" i="9"/>
  <c r="H124" i="9"/>
  <c r="H123" i="9"/>
  <c r="H122" i="9"/>
  <c r="H121" i="9"/>
  <c r="H120" i="9"/>
  <c r="H119" i="9"/>
  <c r="H118" i="9"/>
  <c r="H117" i="9"/>
  <c r="H116" i="9"/>
  <c r="H115" i="9"/>
  <c r="H114" i="9"/>
  <c r="H113" i="9"/>
  <c r="H112" i="9"/>
  <c r="H111" i="9"/>
  <c r="H110" i="9"/>
  <c r="H109" i="9"/>
  <c r="H108" i="9"/>
  <c r="H107" i="9"/>
  <c r="H106" i="9"/>
  <c r="H105" i="9"/>
  <c r="H104" i="9"/>
  <c r="H103" i="9"/>
  <c r="H102" i="9"/>
  <c r="H101" i="9"/>
  <c r="H100" i="9"/>
  <c r="H99" i="9"/>
  <c r="H98" i="9"/>
  <c r="H97" i="9"/>
  <c r="H96" i="9"/>
  <c r="H95" i="9"/>
  <c r="H94" i="9"/>
  <c r="H93" i="9"/>
  <c r="H92" i="9"/>
  <c r="H91" i="9"/>
  <c r="H90" i="9"/>
  <c r="H89" i="9"/>
  <c r="H88" i="9"/>
  <c r="H87" i="9"/>
  <c r="H86" i="9"/>
  <c r="H85" i="9"/>
  <c r="H84" i="9"/>
  <c r="H83" i="9"/>
  <c r="H82" i="9"/>
  <c r="H81" i="9"/>
  <c r="H80" i="9"/>
  <c r="H79" i="9"/>
  <c r="H78" i="9"/>
  <c r="H77" i="9"/>
  <c r="H76" i="9"/>
  <c r="H75" i="9"/>
  <c r="H74" i="9"/>
  <c r="H73" i="9"/>
  <c r="H72" i="9"/>
  <c r="H71" i="9"/>
  <c r="H70" i="9"/>
  <c r="H69" i="9"/>
  <c r="H68" i="9"/>
  <c r="H67" i="9"/>
  <c r="H66" i="9"/>
  <c r="H65" i="9"/>
  <c r="H64" i="9"/>
  <c r="H63" i="9"/>
  <c r="H62" i="9"/>
  <c r="H61" i="9"/>
  <c r="H60" i="9"/>
  <c r="H59" i="9"/>
  <c r="H58" i="9"/>
  <c r="H57" i="9"/>
  <c r="H56" i="9"/>
  <c r="H55" i="9"/>
  <c r="H54" i="9"/>
  <c r="H53" i="9"/>
  <c r="H52" i="9"/>
  <c r="H51" i="9"/>
  <c r="H50" i="9"/>
  <c r="H49" i="9"/>
  <c r="H48" i="9"/>
  <c r="H47" i="9"/>
  <c r="H46" i="9"/>
  <c r="H45" i="9"/>
  <c r="H44" i="9"/>
  <c r="H43" i="9"/>
  <c r="H42" i="9"/>
  <c r="H41" i="9"/>
  <c r="H40" i="9"/>
  <c r="H39" i="9"/>
  <c r="H38" i="9"/>
  <c r="H37" i="9"/>
  <c r="H36" i="9"/>
  <c r="H35" i="9"/>
  <c r="H34" i="9"/>
  <c r="H33" i="9"/>
  <c r="H32" i="9"/>
  <c r="H31" i="9"/>
  <c r="H30" i="9"/>
  <c r="H29" i="9"/>
  <c r="H28" i="9"/>
  <c r="H27" i="9"/>
  <c r="H26" i="9"/>
  <c r="H25" i="9"/>
  <c r="H24" i="9"/>
  <c r="H23" i="9"/>
  <c r="H22" i="9"/>
  <c r="H21" i="9"/>
  <c r="H20" i="9"/>
  <c r="H19" i="9"/>
  <c r="H18" i="9"/>
  <c r="H17" i="9"/>
  <c r="J35" i="16" l="1"/>
  <c r="J38" i="16" s="1"/>
  <c r="I34" i="16"/>
  <c r="I9" i="16"/>
  <c r="L187" i="16"/>
  <c r="L190" i="16" s="1"/>
  <c r="J69" i="16"/>
  <c r="J70" i="16" s="1"/>
  <c r="Q187" i="16"/>
  <c r="Q190" i="16" s="1"/>
  <c r="O187" i="16"/>
  <c r="O190" i="16" s="1"/>
  <c r="L120" i="16"/>
  <c r="H38" i="16"/>
  <c r="I10" i="16"/>
  <c r="L159" i="16" s="1"/>
  <c r="J33" i="16"/>
  <c r="I8" i="16"/>
  <c r="I16" i="16"/>
  <c r="Y228" i="14"/>
  <c r="J34" i="16"/>
  <c r="N188" i="16"/>
  <c r="L188" i="16"/>
  <c r="Q188" i="16"/>
  <c r="K145" i="16"/>
  <c r="C21" i="16"/>
  <c r="I21" i="16" s="1"/>
  <c r="J151" i="16" s="1"/>
  <c r="K150" i="16"/>
  <c r="L147" i="16"/>
  <c r="L150" i="16" s="1"/>
  <c r="L116" i="16"/>
  <c r="G22" i="16"/>
  <c r="K10" i="16" s="1"/>
  <c r="E22" i="16"/>
  <c r="K9" i="16" s="1"/>
  <c r="M9" i="16" s="1"/>
  <c r="P187" i="16"/>
  <c r="J114" i="16"/>
  <c r="J97" i="16"/>
  <c r="M159" i="16"/>
  <c r="J58" i="9"/>
  <c r="K58" i="9" s="1"/>
  <c r="J67" i="9"/>
  <c r="K67" i="9" s="1"/>
  <c r="I27" i="9"/>
  <c r="J27" i="9" s="1"/>
  <c r="K27" i="9" s="1"/>
  <c r="I52" i="9"/>
  <c r="J52" i="9" s="1"/>
  <c r="K52" i="9" s="1"/>
  <c r="I82" i="9"/>
  <c r="J82" i="9" s="1"/>
  <c r="K82" i="9" s="1"/>
  <c r="J96" i="6"/>
  <c r="I96" i="9" s="1"/>
  <c r="J96" i="9" s="1"/>
  <c r="K96" i="9" s="1"/>
  <c r="J103" i="6"/>
  <c r="I103" i="9" s="1"/>
  <c r="J103" i="9" s="1"/>
  <c r="K103" i="9" s="1"/>
  <c r="J129" i="6"/>
  <c r="I129" i="9" s="1"/>
  <c r="J129" i="9" s="1"/>
  <c r="K129" i="9" s="1"/>
  <c r="J149" i="6"/>
  <c r="I149" i="9" s="1"/>
  <c r="J149" i="9" s="1"/>
  <c r="K149" i="9" s="1"/>
  <c r="J182" i="6"/>
  <c r="I182" i="9" s="1"/>
  <c r="J182" i="9" s="1"/>
  <c r="K182" i="9" s="1"/>
  <c r="J189" i="6"/>
  <c r="I189" i="9" s="1"/>
  <c r="J189" i="9" s="1"/>
  <c r="K189" i="9" s="1"/>
  <c r="J18" i="6"/>
  <c r="I18" i="9" s="1"/>
  <c r="J18" i="9" s="1"/>
  <c r="K18" i="9" s="1"/>
  <c r="J19" i="6"/>
  <c r="I19" i="9" s="1"/>
  <c r="J19" i="9" s="1"/>
  <c r="K19" i="9" s="1"/>
  <c r="J20" i="6"/>
  <c r="I20" i="9" s="1"/>
  <c r="J20" i="9" s="1"/>
  <c r="K20" i="9" s="1"/>
  <c r="J21" i="6"/>
  <c r="I21" i="9" s="1"/>
  <c r="J21" i="9" s="1"/>
  <c r="K21" i="9" s="1"/>
  <c r="J22" i="6"/>
  <c r="I22" i="9" s="1"/>
  <c r="J22" i="9" s="1"/>
  <c r="K22" i="9" s="1"/>
  <c r="P198" i="9"/>
  <c r="M197" i="9"/>
  <c r="M196" i="9"/>
  <c r="M195" i="9"/>
  <c r="M194" i="9"/>
  <c r="M193" i="9"/>
  <c r="M192" i="9"/>
  <c r="M191" i="9"/>
  <c r="M190" i="9"/>
  <c r="M188" i="9"/>
  <c r="M187" i="9"/>
  <c r="M186" i="9"/>
  <c r="M185" i="9"/>
  <c r="M184" i="9"/>
  <c r="M183" i="9"/>
  <c r="M181" i="9"/>
  <c r="M180" i="9"/>
  <c r="M179" i="9"/>
  <c r="M178" i="9"/>
  <c r="M177" i="9"/>
  <c r="M176" i="9"/>
  <c r="M175" i="9"/>
  <c r="M174" i="9"/>
  <c r="M173" i="9"/>
  <c r="M172" i="9"/>
  <c r="M171" i="9"/>
  <c r="M170" i="9"/>
  <c r="M169" i="9"/>
  <c r="M168" i="9"/>
  <c r="M167" i="9"/>
  <c r="M166" i="9"/>
  <c r="M165" i="9"/>
  <c r="M164" i="9"/>
  <c r="M163" i="9"/>
  <c r="M162" i="9"/>
  <c r="M161" i="9"/>
  <c r="M160" i="9"/>
  <c r="M159" i="9"/>
  <c r="M158" i="9"/>
  <c r="M157" i="9"/>
  <c r="M156" i="9"/>
  <c r="M155" i="9"/>
  <c r="M154" i="9"/>
  <c r="M153" i="9"/>
  <c r="M152" i="9"/>
  <c r="M151" i="9"/>
  <c r="M150" i="9"/>
  <c r="M148" i="9"/>
  <c r="M147" i="9"/>
  <c r="M146" i="9"/>
  <c r="M145" i="9"/>
  <c r="M144" i="9"/>
  <c r="M143" i="9"/>
  <c r="M142" i="9"/>
  <c r="M141" i="9"/>
  <c r="M140" i="9"/>
  <c r="M139" i="9"/>
  <c r="M138" i="9"/>
  <c r="M137" i="9"/>
  <c r="M136" i="9"/>
  <c r="M135" i="9"/>
  <c r="M134" i="9"/>
  <c r="M133" i="9"/>
  <c r="M132" i="9"/>
  <c r="M131" i="9"/>
  <c r="M130" i="9"/>
  <c r="M128" i="9"/>
  <c r="M127" i="9"/>
  <c r="M126" i="9"/>
  <c r="M125" i="9"/>
  <c r="M124" i="9"/>
  <c r="M123" i="9"/>
  <c r="M122" i="9"/>
  <c r="M121" i="9"/>
  <c r="M120" i="9"/>
  <c r="M119" i="9"/>
  <c r="M118" i="9"/>
  <c r="M117" i="9"/>
  <c r="M116" i="9"/>
  <c r="M115" i="9"/>
  <c r="M114" i="9"/>
  <c r="M113" i="9"/>
  <c r="M112" i="9"/>
  <c r="M111" i="9"/>
  <c r="M110" i="9"/>
  <c r="M109" i="9"/>
  <c r="M108" i="9"/>
  <c r="M107" i="9"/>
  <c r="M106" i="9"/>
  <c r="M105" i="9"/>
  <c r="M104" i="9"/>
  <c r="M102" i="9"/>
  <c r="M101" i="9"/>
  <c r="M100" i="9"/>
  <c r="M99" i="9"/>
  <c r="M98" i="9"/>
  <c r="M97" i="9"/>
  <c r="M95" i="9"/>
  <c r="M94" i="9"/>
  <c r="M93" i="9"/>
  <c r="M92" i="9"/>
  <c r="M91" i="9"/>
  <c r="M90" i="9"/>
  <c r="M89" i="9"/>
  <c r="M88" i="9"/>
  <c r="M87" i="9"/>
  <c r="M86" i="9"/>
  <c r="M85" i="9"/>
  <c r="M84" i="9"/>
  <c r="M83" i="9"/>
  <c r="M81" i="9"/>
  <c r="L81" i="9"/>
  <c r="M79" i="9"/>
  <c r="L79" i="9"/>
  <c r="M77" i="9"/>
  <c r="L77" i="9"/>
  <c r="M76" i="9"/>
  <c r="L76" i="9"/>
  <c r="M75" i="9"/>
  <c r="L75" i="9"/>
  <c r="L72" i="9"/>
  <c r="M69" i="9"/>
  <c r="L69" i="9"/>
  <c r="Q68" i="9"/>
  <c r="M68" i="9"/>
  <c r="L68" i="9"/>
  <c r="M66" i="9"/>
  <c r="M65" i="9"/>
  <c r="M61" i="9"/>
  <c r="M60" i="9"/>
  <c r="M59" i="9"/>
  <c r="M57" i="9"/>
  <c r="M56" i="9"/>
  <c r="M55" i="9"/>
  <c r="M54" i="9"/>
  <c r="M53" i="9"/>
  <c r="M51" i="9"/>
  <c r="M50" i="9"/>
  <c r="M49" i="9"/>
  <c r="M48" i="9"/>
  <c r="M47" i="9"/>
  <c r="M46" i="9"/>
  <c r="M45" i="9"/>
  <c r="M44" i="9"/>
  <c r="M43" i="9"/>
  <c r="M42" i="9"/>
  <c r="M41" i="9"/>
  <c r="M40" i="9"/>
  <c r="M39" i="9"/>
  <c r="M38" i="9"/>
  <c r="M37" i="9"/>
  <c r="M36" i="9"/>
  <c r="M35" i="9"/>
  <c r="M34" i="9"/>
  <c r="M33" i="9"/>
  <c r="M32" i="9"/>
  <c r="M31" i="9"/>
  <c r="M30" i="9"/>
  <c r="M29" i="9"/>
  <c r="M28" i="9"/>
  <c r="M26" i="9"/>
  <c r="M25" i="9"/>
  <c r="M24" i="9"/>
  <c r="M23" i="9"/>
  <c r="M22" i="9"/>
  <c r="M21" i="9"/>
  <c r="M20" i="9"/>
  <c r="M19" i="9"/>
  <c r="M18" i="9"/>
  <c r="M17" i="9"/>
  <c r="M16" i="9"/>
  <c r="H16" i="9"/>
  <c r="M35" i="16" l="1"/>
  <c r="M38" i="16" s="1"/>
  <c r="M34" i="16"/>
  <c r="N187" i="16"/>
  <c r="N190" i="16" s="1"/>
  <c r="J120" i="16"/>
  <c r="J119" i="16" s="1"/>
  <c r="J188" i="16"/>
  <c r="J159" i="16"/>
  <c r="J187" i="16"/>
  <c r="J190" i="16" s="1"/>
  <c r="I33" i="16"/>
  <c r="M33" i="16" s="1"/>
  <c r="C22" i="16"/>
  <c r="K8" i="16" s="1"/>
  <c r="M8" i="16" s="1"/>
  <c r="N159" i="16"/>
  <c r="P190" i="16"/>
  <c r="L78" i="9"/>
  <c r="L70" i="9"/>
  <c r="P198" i="6"/>
  <c r="I197" i="6"/>
  <c r="J197" i="6" s="1"/>
  <c r="I197" i="9" s="1"/>
  <c r="J197" i="9" s="1"/>
  <c r="K197" i="9" s="1"/>
  <c r="M197" i="6"/>
  <c r="I195" i="6"/>
  <c r="J195" i="6" s="1"/>
  <c r="I195" i="9" s="1"/>
  <c r="J195" i="9" s="1"/>
  <c r="K195" i="9" s="1"/>
  <c r="I196" i="6"/>
  <c r="J196" i="6" s="1"/>
  <c r="I196" i="9" s="1"/>
  <c r="J196" i="9" s="1"/>
  <c r="K196" i="9" s="1"/>
  <c r="M195" i="6"/>
  <c r="M196" i="6"/>
  <c r="I194" i="6"/>
  <c r="J194" i="6" s="1"/>
  <c r="I194" i="9" s="1"/>
  <c r="J194" i="9" s="1"/>
  <c r="K194" i="9" s="1"/>
  <c r="I193" i="6"/>
  <c r="J193" i="6" s="1"/>
  <c r="I193" i="9" s="1"/>
  <c r="J193" i="9" s="1"/>
  <c r="K193" i="9" s="1"/>
  <c r="I192" i="6"/>
  <c r="J192" i="6" s="1"/>
  <c r="I192" i="9" s="1"/>
  <c r="J192" i="9" s="1"/>
  <c r="K192" i="9" s="1"/>
  <c r="M193" i="6"/>
  <c r="M194" i="6"/>
  <c r="M192" i="6"/>
  <c r="I191" i="6"/>
  <c r="J191" i="6" s="1"/>
  <c r="I191" i="9" s="1"/>
  <c r="J191" i="9" s="1"/>
  <c r="K191" i="9" s="1"/>
  <c r="I190" i="6"/>
  <c r="J190" i="6" s="1"/>
  <c r="I190" i="9" s="1"/>
  <c r="J190" i="9" s="1"/>
  <c r="K190" i="9" s="1"/>
  <c r="M191" i="6"/>
  <c r="M190" i="6"/>
  <c r="I69" i="6"/>
  <c r="I70" i="6"/>
  <c r="J70" i="6" s="1"/>
  <c r="I70" i="9" s="1"/>
  <c r="J70" i="9" s="1"/>
  <c r="K70" i="9" s="1"/>
  <c r="I71" i="6"/>
  <c r="J71" i="6" s="1"/>
  <c r="I71" i="9" s="1"/>
  <c r="J71" i="9" s="1"/>
  <c r="K71" i="9" s="1"/>
  <c r="I72" i="6"/>
  <c r="I73" i="6"/>
  <c r="J73" i="6" s="1"/>
  <c r="I73" i="9" s="1"/>
  <c r="J73" i="9" s="1"/>
  <c r="K73" i="9" s="1"/>
  <c r="I74" i="6"/>
  <c r="J74" i="6" s="1"/>
  <c r="I74" i="9" s="1"/>
  <c r="J74" i="9" s="1"/>
  <c r="K74" i="9" s="1"/>
  <c r="I75" i="6"/>
  <c r="I76" i="6"/>
  <c r="J76" i="6" s="1"/>
  <c r="I76" i="9" s="1"/>
  <c r="J76" i="9" s="1"/>
  <c r="K76" i="9" s="1"/>
  <c r="K76" i="6"/>
  <c r="M76" i="6" s="1"/>
  <c r="I77" i="6"/>
  <c r="I78" i="6"/>
  <c r="I79" i="6"/>
  <c r="I80" i="6"/>
  <c r="J80" i="6" s="1"/>
  <c r="I80" i="9" s="1"/>
  <c r="J80" i="9" s="1"/>
  <c r="K80" i="9" s="1"/>
  <c r="I81" i="6"/>
  <c r="I68" i="6"/>
  <c r="S5" i="8"/>
  <c r="S6" i="8"/>
  <c r="S7" i="8"/>
  <c r="S8" i="8"/>
  <c r="S9" i="8"/>
  <c r="S10" i="8"/>
  <c r="S11" i="8"/>
  <c r="S12" i="8"/>
  <c r="S13" i="8"/>
  <c r="S14" i="8"/>
  <c r="S15" i="8"/>
  <c r="S16" i="8"/>
  <c r="S17" i="8"/>
  <c r="S4" i="8"/>
  <c r="O5" i="8"/>
  <c r="O6" i="8"/>
  <c r="O7" i="8"/>
  <c r="O8" i="8"/>
  <c r="O9" i="8"/>
  <c r="O10" i="8"/>
  <c r="O11" i="8"/>
  <c r="O12" i="8"/>
  <c r="O13" i="8"/>
  <c r="O14" i="8"/>
  <c r="O15" i="8"/>
  <c r="O16" i="8"/>
  <c r="O17" i="8"/>
  <c r="O4" i="8"/>
  <c r="K5" i="8"/>
  <c r="K6" i="8"/>
  <c r="K7" i="8"/>
  <c r="K8" i="8"/>
  <c r="K9" i="8"/>
  <c r="K10" i="8"/>
  <c r="K11" i="8"/>
  <c r="K12" i="8"/>
  <c r="K13" i="8"/>
  <c r="K14" i="8"/>
  <c r="K15" i="8"/>
  <c r="K16" i="8"/>
  <c r="K17" i="8"/>
  <c r="K4" i="8"/>
  <c r="G5" i="8"/>
  <c r="G6" i="8"/>
  <c r="G7" i="8"/>
  <c r="G8" i="8"/>
  <c r="G9" i="8"/>
  <c r="G10" i="8"/>
  <c r="G11" i="8"/>
  <c r="G12" i="8"/>
  <c r="G13" i="8"/>
  <c r="G14" i="8"/>
  <c r="G15" i="8"/>
  <c r="G16" i="8"/>
  <c r="G17" i="8"/>
  <c r="G4" i="8"/>
  <c r="K79" i="6"/>
  <c r="M79" i="6" s="1"/>
  <c r="L75" i="6"/>
  <c r="L76" i="6"/>
  <c r="L68" i="6"/>
  <c r="I102" i="6"/>
  <c r="J102" i="6" s="1"/>
  <c r="I102" i="9" s="1"/>
  <c r="J102" i="9" s="1"/>
  <c r="K102" i="9" s="1"/>
  <c r="M102" i="6"/>
  <c r="I95" i="6"/>
  <c r="J95" i="6" s="1"/>
  <c r="I95" i="9" s="1"/>
  <c r="J95" i="9" s="1"/>
  <c r="K95" i="9" s="1"/>
  <c r="I94" i="6"/>
  <c r="J94" i="6" s="1"/>
  <c r="I94" i="9" s="1"/>
  <c r="J94" i="9" s="1"/>
  <c r="K94" i="9" s="1"/>
  <c r="I93" i="6"/>
  <c r="J93" i="6" s="1"/>
  <c r="I93" i="9" s="1"/>
  <c r="J93" i="9" s="1"/>
  <c r="K93" i="9" s="1"/>
  <c r="M93" i="6"/>
  <c r="M94" i="6"/>
  <c r="M95" i="6"/>
  <c r="M91" i="6"/>
  <c r="M90" i="6"/>
  <c r="M92" i="6"/>
  <c r="I84" i="6"/>
  <c r="J84" i="6" s="1"/>
  <c r="I84" i="9" s="1"/>
  <c r="J84" i="9" s="1"/>
  <c r="K84" i="9" s="1"/>
  <c r="M84" i="6"/>
  <c r="I66" i="6"/>
  <c r="J66" i="6" s="1"/>
  <c r="I66" i="9" s="1"/>
  <c r="J66" i="9" s="1"/>
  <c r="K66" i="9" s="1"/>
  <c r="M66" i="6"/>
  <c r="I65" i="6"/>
  <c r="J65" i="6" s="1"/>
  <c r="I65" i="9" s="1"/>
  <c r="J65" i="9" s="1"/>
  <c r="K65" i="9" s="1"/>
  <c r="M65" i="6"/>
  <c r="I62" i="6"/>
  <c r="J62" i="6" s="1"/>
  <c r="I62" i="9" s="1"/>
  <c r="J62" i="9" s="1"/>
  <c r="K62" i="9" s="1"/>
  <c r="I63" i="6"/>
  <c r="J63" i="6" s="1"/>
  <c r="I63" i="9" s="1"/>
  <c r="J63" i="9" s="1"/>
  <c r="K63" i="9" s="1"/>
  <c r="I64" i="6"/>
  <c r="J64" i="6" s="1"/>
  <c r="I64" i="9" s="1"/>
  <c r="J64" i="9" s="1"/>
  <c r="K64" i="9" s="1"/>
  <c r="M43" i="6"/>
  <c r="I43" i="6"/>
  <c r="J43" i="6" s="1"/>
  <c r="I43" i="9" s="1"/>
  <c r="J43" i="9" s="1"/>
  <c r="K43" i="9" s="1"/>
  <c r="M39" i="6"/>
  <c r="I39" i="6"/>
  <c r="J39" i="6" s="1"/>
  <c r="I39" i="9" s="1"/>
  <c r="J39" i="9" s="1"/>
  <c r="K39" i="9" s="1"/>
  <c r="I37" i="6"/>
  <c r="J37" i="6" s="1"/>
  <c r="I37" i="9" s="1"/>
  <c r="J37" i="9" s="1"/>
  <c r="K37" i="9" s="1"/>
  <c r="I36" i="6"/>
  <c r="J36" i="6" s="1"/>
  <c r="I36" i="9" s="1"/>
  <c r="J36" i="9" s="1"/>
  <c r="K36" i="9" s="1"/>
  <c r="I35" i="6"/>
  <c r="J35" i="6" s="1"/>
  <c r="I35" i="9" s="1"/>
  <c r="J35" i="9" s="1"/>
  <c r="K35" i="9" s="1"/>
  <c r="I34" i="6"/>
  <c r="J34" i="6" s="1"/>
  <c r="I34" i="9" s="1"/>
  <c r="J34" i="9" s="1"/>
  <c r="K34" i="9" s="1"/>
  <c r="M34" i="6"/>
  <c r="I33" i="6"/>
  <c r="J33" i="6" s="1"/>
  <c r="I33" i="9" s="1"/>
  <c r="J33" i="9" s="1"/>
  <c r="K33" i="9" s="1"/>
  <c r="I32" i="6"/>
  <c r="J32" i="6" s="1"/>
  <c r="I32" i="9" s="1"/>
  <c r="J32" i="9" s="1"/>
  <c r="K32" i="9" s="1"/>
  <c r="I31" i="6"/>
  <c r="J31" i="6" s="1"/>
  <c r="I31" i="9" s="1"/>
  <c r="J31" i="9" s="1"/>
  <c r="K31" i="9" s="1"/>
  <c r="M37" i="6"/>
  <c r="M32" i="6"/>
  <c r="M33" i="6"/>
  <c r="I30" i="6"/>
  <c r="I29" i="6"/>
  <c r="J29" i="6" s="1"/>
  <c r="I29" i="9" s="1"/>
  <c r="J29" i="9" s="1"/>
  <c r="K29" i="9" s="1"/>
  <c r="I28" i="6"/>
  <c r="J28" i="6" s="1"/>
  <c r="I28" i="9" s="1"/>
  <c r="J28" i="9" s="1"/>
  <c r="K28" i="9" s="1"/>
  <c r="M29" i="6"/>
  <c r="M28" i="6"/>
  <c r="M22" i="6"/>
  <c r="M21" i="6"/>
  <c r="I16" i="6"/>
  <c r="J16" i="6" s="1"/>
  <c r="I16" i="9" s="1"/>
  <c r="J16" i="9" s="1"/>
  <c r="K16" i="9" s="1"/>
  <c r="M16" i="6"/>
  <c r="I17" i="6"/>
  <c r="J17" i="6" s="1"/>
  <c r="I17" i="9" s="1"/>
  <c r="J17" i="9" s="1"/>
  <c r="K17" i="9" s="1"/>
  <c r="M17" i="6"/>
  <c r="M18" i="6"/>
  <c r="M19" i="6"/>
  <c r="M20" i="6"/>
  <c r="I23" i="6"/>
  <c r="J23" i="6" s="1"/>
  <c r="I23" i="9" s="1"/>
  <c r="J23" i="9" s="1"/>
  <c r="K23" i="9" s="1"/>
  <c r="M23" i="6"/>
  <c r="I24" i="6"/>
  <c r="J24" i="6" s="1"/>
  <c r="I24" i="9" s="1"/>
  <c r="J24" i="9" s="1"/>
  <c r="K24" i="9" s="1"/>
  <c r="M24" i="6"/>
  <c r="I25" i="6"/>
  <c r="J25" i="6" s="1"/>
  <c r="I25" i="9" s="1"/>
  <c r="J25" i="9" s="1"/>
  <c r="K25" i="9" s="1"/>
  <c r="M25" i="6"/>
  <c r="I26" i="6"/>
  <c r="J26" i="6" s="1"/>
  <c r="I26" i="9" s="1"/>
  <c r="J26" i="9" s="1"/>
  <c r="K26" i="9" s="1"/>
  <c r="M26" i="6"/>
  <c r="I150" i="6"/>
  <c r="J150" i="6" s="1"/>
  <c r="I150" i="9" s="1"/>
  <c r="J150" i="9" s="1"/>
  <c r="K150" i="9" s="1"/>
  <c r="M150" i="6"/>
  <c r="I151" i="6"/>
  <c r="J151" i="6" s="1"/>
  <c r="I151" i="9" s="1"/>
  <c r="J151" i="9" s="1"/>
  <c r="K151" i="9" s="1"/>
  <c r="M151" i="6"/>
  <c r="I152" i="6"/>
  <c r="J152" i="6" s="1"/>
  <c r="I152" i="9" s="1"/>
  <c r="J152" i="9" s="1"/>
  <c r="K152" i="9" s="1"/>
  <c r="M152" i="6"/>
  <c r="I153" i="6"/>
  <c r="J153" i="6" s="1"/>
  <c r="I153" i="9" s="1"/>
  <c r="J153" i="9" s="1"/>
  <c r="K153" i="9" s="1"/>
  <c r="M153" i="6"/>
  <c r="I154" i="6"/>
  <c r="J154" i="6" s="1"/>
  <c r="I154" i="9" s="1"/>
  <c r="J154" i="9" s="1"/>
  <c r="K154" i="9" s="1"/>
  <c r="M154" i="6"/>
  <c r="I155" i="6"/>
  <c r="J155" i="6" s="1"/>
  <c r="I155" i="9" s="1"/>
  <c r="J155" i="9" s="1"/>
  <c r="K155" i="9" s="1"/>
  <c r="M155" i="6"/>
  <c r="I156" i="6"/>
  <c r="J156" i="6" s="1"/>
  <c r="I156" i="9" s="1"/>
  <c r="J156" i="9" s="1"/>
  <c r="K156" i="9" s="1"/>
  <c r="M156" i="6"/>
  <c r="I157" i="6"/>
  <c r="J157" i="6" s="1"/>
  <c r="I157" i="9" s="1"/>
  <c r="J157" i="9" s="1"/>
  <c r="K157" i="9" s="1"/>
  <c r="M157" i="6"/>
  <c r="I158" i="6"/>
  <c r="J158" i="6" s="1"/>
  <c r="I158" i="9" s="1"/>
  <c r="J158" i="9" s="1"/>
  <c r="K158" i="9" s="1"/>
  <c r="M158" i="6"/>
  <c r="I159" i="6"/>
  <c r="J159" i="6" s="1"/>
  <c r="I159" i="9" s="1"/>
  <c r="J159" i="9" s="1"/>
  <c r="K159" i="9" s="1"/>
  <c r="M159" i="6"/>
  <c r="I160" i="6"/>
  <c r="J160" i="6" s="1"/>
  <c r="I160" i="9" s="1"/>
  <c r="J160" i="9" s="1"/>
  <c r="K160" i="9" s="1"/>
  <c r="M160" i="6"/>
  <c r="I161" i="6"/>
  <c r="J161" i="6" s="1"/>
  <c r="I161" i="9" s="1"/>
  <c r="J161" i="9" s="1"/>
  <c r="K161" i="9" s="1"/>
  <c r="M161" i="6"/>
  <c r="I162" i="6"/>
  <c r="J162" i="6" s="1"/>
  <c r="I162" i="9" s="1"/>
  <c r="J162" i="9" s="1"/>
  <c r="K162" i="9" s="1"/>
  <c r="M162" i="6"/>
  <c r="I163" i="6"/>
  <c r="J163" i="6" s="1"/>
  <c r="I163" i="9" s="1"/>
  <c r="J163" i="9" s="1"/>
  <c r="K163" i="9" s="1"/>
  <c r="M163" i="6"/>
  <c r="I164" i="6"/>
  <c r="J164" i="6" s="1"/>
  <c r="I164" i="9" s="1"/>
  <c r="J164" i="9" s="1"/>
  <c r="K164" i="9" s="1"/>
  <c r="M164" i="6"/>
  <c r="I165" i="6"/>
  <c r="J165" i="6" s="1"/>
  <c r="I165" i="9" s="1"/>
  <c r="J165" i="9" s="1"/>
  <c r="K165" i="9" s="1"/>
  <c r="M165" i="6"/>
  <c r="I166" i="6"/>
  <c r="J166" i="6" s="1"/>
  <c r="I166" i="9" s="1"/>
  <c r="J166" i="9" s="1"/>
  <c r="K166" i="9" s="1"/>
  <c r="M166" i="6"/>
  <c r="I167" i="6"/>
  <c r="J167" i="6" s="1"/>
  <c r="I167" i="9" s="1"/>
  <c r="J167" i="9" s="1"/>
  <c r="K167" i="9" s="1"/>
  <c r="M167" i="6"/>
  <c r="I168" i="6"/>
  <c r="J168" i="6" s="1"/>
  <c r="I168" i="9" s="1"/>
  <c r="J168" i="9" s="1"/>
  <c r="K168" i="9" s="1"/>
  <c r="M168" i="6"/>
  <c r="I169" i="6"/>
  <c r="J169" i="6" s="1"/>
  <c r="I169" i="9" s="1"/>
  <c r="J169" i="9" s="1"/>
  <c r="K169" i="9" s="1"/>
  <c r="M169" i="6"/>
  <c r="I170" i="6"/>
  <c r="J170" i="6" s="1"/>
  <c r="I170" i="9" s="1"/>
  <c r="J170" i="9" s="1"/>
  <c r="K170" i="9" s="1"/>
  <c r="M170" i="6"/>
  <c r="I171" i="6"/>
  <c r="J171" i="6" s="1"/>
  <c r="I171" i="9" s="1"/>
  <c r="J171" i="9" s="1"/>
  <c r="K171" i="9" s="1"/>
  <c r="M171" i="6"/>
  <c r="I172" i="6"/>
  <c r="J172" i="6" s="1"/>
  <c r="I172" i="9" s="1"/>
  <c r="J172" i="9" s="1"/>
  <c r="K172" i="9" s="1"/>
  <c r="M172" i="6"/>
  <c r="I173" i="6"/>
  <c r="J173" i="6" s="1"/>
  <c r="I173" i="9" s="1"/>
  <c r="J173" i="9" s="1"/>
  <c r="K173" i="9" s="1"/>
  <c r="M173" i="6"/>
  <c r="I174" i="6"/>
  <c r="J174" i="6" s="1"/>
  <c r="I174" i="9" s="1"/>
  <c r="J174" i="9" s="1"/>
  <c r="K174" i="9" s="1"/>
  <c r="M174" i="6"/>
  <c r="I175" i="6"/>
  <c r="J175" i="6" s="1"/>
  <c r="I175" i="9" s="1"/>
  <c r="J175" i="9" s="1"/>
  <c r="K175" i="9" s="1"/>
  <c r="M175" i="6"/>
  <c r="I176" i="6"/>
  <c r="J176" i="6" s="1"/>
  <c r="I176" i="9" s="1"/>
  <c r="J176" i="9" s="1"/>
  <c r="K176" i="9" s="1"/>
  <c r="M176" i="6"/>
  <c r="I177" i="6"/>
  <c r="J177" i="6" s="1"/>
  <c r="I177" i="9" s="1"/>
  <c r="J177" i="9" s="1"/>
  <c r="K177" i="9" s="1"/>
  <c r="M177" i="6"/>
  <c r="I178" i="6"/>
  <c r="J178" i="6" s="1"/>
  <c r="I178" i="9" s="1"/>
  <c r="J178" i="9" s="1"/>
  <c r="K178" i="9" s="1"/>
  <c r="M178" i="6"/>
  <c r="I179" i="6"/>
  <c r="J179" i="6" s="1"/>
  <c r="I179" i="9" s="1"/>
  <c r="J179" i="9" s="1"/>
  <c r="K179" i="9" s="1"/>
  <c r="M179" i="6"/>
  <c r="I180" i="6"/>
  <c r="J180" i="6" s="1"/>
  <c r="I180" i="9" s="1"/>
  <c r="J180" i="9" s="1"/>
  <c r="K180" i="9" s="1"/>
  <c r="M180" i="6"/>
  <c r="I181" i="6"/>
  <c r="J181" i="6" s="1"/>
  <c r="I181" i="9" s="1"/>
  <c r="J181" i="9" s="1"/>
  <c r="K181" i="9" s="1"/>
  <c r="M181" i="6"/>
  <c r="I183" i="6"/>
  <c r="J183" i="6" s="1"/>
  <c r="I183" i="9" s="1"/>
  <c r="J183" i="9" s="1"/>
  <c r="K183" i="9" s="1"/>
  <c r="M183" i="6"/>
  <c r="I184" i="6"/>
  <c r="J184" i="6" s="1"/>
  <c r="I184" i="9" s="1"/>
  <c r="J184" i="9" s="1"/>
  <c r="K184" i="9" s="1"/>
  <c r="M184" i="6"/>
  <c r="I185" i="6"/>
  <c r="J185" i="6" s="1"/>
  <c r="I185" i="9" s="1"/>
  <c r="J185" i="9" s="1"/>
  <c r="K185" i="9" s="1"/>
  <c r="M185" i="6"/>
  <c r="I186" i="6"/>
  <c r="J186" i="6" s="1"/>
  <c r="I186" i="9" s="1"/>
  <c r="J186" i="9" s="1"/>
  <c r="K186" i="9" s="1"/>
  <c r="M186" i="6"/>
  <c r="I187" i="6"/>
  <c r="J187" i="6" s="1"/>
  <c r="I187" i="9" s="1"/>
  <c r="J187" i="9" s="1"/>
  <c r="K187" i="9" s="1"/>
  <c r="M187" i="6"/>
  <c r="I188" i="6"/>
  <c r="J188" i="6" s="1"/>
  <c r="I188" i="9" s="1"/>
  <c r="J188" i="9" s="1"/>
  <c r="K188" i="9" s="1"/>
  <c r="M188" i="6"/>
  <c r="M148" i="6"/>
  <c r="I148" i="6"/>
  <c r="J148" i="6" s="1"/>
  <c r="I148" i="9" s="1"/>
  <c r="J148" i="9" s="1"/>
  <c r="K148" i="9" s="1"/>
  <c r="M147" i="6"/>
  <c r="I147" i="6"/>
  <c r="J147" i="6" s="1"/>
  <c r="I147" i="9" s="1"/>
  <c r="J147" i="9" s="1"/>
  <c r="K147" i="9" s="1"/>
  <c r="M146" i="6"/>
  <c r="I146" i="6"/>
  <c r="J146" i="6" s="1"/>
  <c r="I146" i="9" s="1"/>
  <c r="J146" i="9" s="1"/>
  <c r="K146" i="9" s="1"/>
  <c r="M145" i="6"/>
  <c r="I145" i="6"/>
  <c r="J145" i="6" s="1"/>
  <c r="I145" i="9" s="1"/>
  <c r="J145" i="9" s="1"/>
  <c r="K145" i="9" s="1"/>
  <c r="M144" i="6"/>
  <c r="I144" i="6"/>
  <c r="J144" i="6" s="1"/>
  <c r="I144" i="9" s="1"/>
  <c r="J144" i="9" s="1"/>
  <c r="K144" i="9" s="1"/>
  <c r="M143" i="6"/>
  <c r="I143" i="6"/>
  <c r="J143" i="6" s="1"/>
  <c r="I143" i="9" s="1"/>
  <c r="J143" i="9" s="1"/>
  <c r="K143" i="9" s="1"/>
  <c r="M142" i="6"/>
  <c r="I142" i="6"/>
  <c r="J142" i="6" s="1"/>
  <c r="I142" i="9" s="1"/>
  <c r="J142" i="9" s="1"/>
  <c r="K142" i="9" s="1"/>
  <c r="M141" i="6"/>
  <c r="I141" i="6"/>
  <c r="J141" i="6" s="1"/>
  <c r="I141" i="9" s="1"/>
  <c r="J141" i="9" s="1"/>
  <c r="K141" i="9" s="1"/>
  <c r="M140" i="6"/>
  <c r="I140" i="6"/>
  <c r="J140" i="6" s="1"/>
  <c r="I140" i="9" s="1"/>
  <c r="J140" i="9" s="1"/>
  <c r="K140" i="9" s="1"/>
  <c r="M139" i="6"/>
  <c r="I139" i="6"/>
  <c r="J139" i="6" s="1"/>
  <c r="I139" i="9" s="1"/>
  <c r="J139" i="9" s="1"/>
  <c r="K139" i="9" s="1"/>
  <c r="M138" i="6"/>
  <c r="I138" i="6"/>
  <c r="J138" i="6" s="1"/>
  <c r="I138" i="9" s="1"/>
  <c r="J138" i="9" s="1"/>
  <c r="K138" i="9" s="1"/>
  <c r="M137" i="6"/>
  <c r="I137" i="6"/>
  <c r="J137" i="6" s="1"/>
  <c r="I137" i="9" s="1"/>
  <c r="J137" i="9" s="1"/>
  <c r="K137" i="9" s="1"/>
  <c r="M136" i="6"/>
  <c r="I136" i="6"/>
  <c r="J136" i="6" s="1"/>
  <c r="I136" i="9" s="1"/>
  <c r="J136" i="9" s="1"/>
  <c r="K136" i="9" s="1"/>
  <c r="M135" i="6"/>
  <c r="I135" i="6"/>
  <c r="J135" i="6" s="1"/>
  <c r="I135" i="9" s="1"/>
  <c r="J135" i="9" s="1"/>
  <c r="K135" i="9" s="1"/>
  <c r="M134" i="6"/>
  <c r="I134" i="6"/>
  <c r="J134" i="6" s="1"/>
  <c r="I134" i="9" s="1"/>
  <c r="J134" i="9" s="1"/>
  <c r="K134" i="9" s="1"/>
  <c r="M133" i="6"/>
  <c r="I133" i="6"/>
  <c r="J133" i="6" s="1"/>
  <c r="I133" i="9" s="1"/>
  <c r="J133" i="9" s="1"/>
  <c r="K133" i="9" s="1"/>
  <c r="M132" i="6"/>
  <c r="I132" i="6"/>
  <c r="J132" i="6" s="1"/>
  <c r="I132" i="9" s="1"/>
  <c r="J132" i="9" s="1"/>
  <c r="K132" i="9" s="1"/>
  <c r="M131" i="6"/>
  <c r="I131" i="6"/>
  <c r="J131" i="6" s="1"/>
  <c r="I131" i="9" s="1"/>
  <c r="J131" i="9" s="1"/>
  <c r="K131" i="9" s="1"/>
  <c r="M130" i="6"/>
  <c r="I130" i="6"/>
  <c r="J130" i="6" s="1"/>
  <c r="I130" i="9" s="1"/>
  <c r="J130" i="9" s="1"/>
  <c r="K130" i="9" s="1"/>
  <c r="M128" i="6"/>
  <c r="I128" i="6"/>
  <c r="J128" i="6" s="1"/>
  <c r="I128" i="9" s="1"/>
  <c r="J128" i="9" s="1"/>
  <c r="K128" i="9" s="1"/>
  <c r="M127" i="6"/>
  <c r="I127" i="6"/>
  <c r="J127" i="6" s="1"/>
  <c r="I127" i="9" s="1"/>
  <c r="J127" i="9" s="1"/>
  <c r="K127" i="9" s="1"/>
  <c r="M126" i="6"/>
  <c r="I126" i="6"/>
  <c r="J126" i="6" s="1"/>
  <c r="I126" i="9" s="1"/>
  <c r="J126" i="9" s="1"/>
  <c r="K126" i="9" s="1"/>
  <c r="M125" i="6"/>
  <c r="I125" i="6"/>
  <c r="J125" i="6" s="1"/>
  <c r="I125" i="9" s="1"/>
  <c r="J125" i="9" s="1"/>
  <c r="K125" i="9" s="1"/>
  <c r="M124" i="6"/>
  <c r="I124" i="6"/>
  <c r="J124" i="6" s="1"/>
  <c r="I124" i="9" s="1"/>
  <c r="J124" i="9" s="1"/>
  <c r="K124" i="9" s="1"/>
  <c r="M123" i="6"/>
  <c r="I123" i="6"/>
  <c r="J123" i="6" s="1"/>
  <c r="I123" i="9" s="1"/>
  <c r="J123" i="9" s="1"/>
  <c r="K123" i="9" s="1"/>
  <c r="M122" i="6"/>
  <c r="I122" i="6"/>
  <c r="J122" i="6" s="1"/>
  <c r="I122" i="9" s="1"/>
  <c r="J122" i="9" s="1"/>
  <c r="K122" i="9" s="1"/>
  <c r="M121" i="6"/>
  <c r="I121" i="6"/>
  <c r="J121" i="6" s="1"/>
  <c r="I121" i="9" s="1"/>
  <c r="J121" i="9" s="1"/>
  <c r="K121" i="9" s="1"/>
  <c r="M120" i="6"/>
  <c r="I120" i="6"/>
  <c r="J120" i="6" s="1"/>
  <c r="I120" i="9" s="1"/>
  <c r="J120" i="9" s="1"/>
  <c r="K120" i="9" s="1"/>
  <c r="M119" i="6"/>
  <c r="I119" i="6"/>
  <c r="J119" i="6" s="1"/>
  <c r="I119" i="9" s="1"/>
  <c r="J119" i="9" s="1"/>
  <c r="K119" i="9" s="1"/>
  <c r="M118" i="6"/>
  <c r="I118" i="6"/>
  <c r="J118" i="6" s="1"/>
  <c r="I118" i="9" s="1"/>
  <c r="J118" i="9" s="1"/>
  <c r="K118" i="9" s="1"/>
  <c r="M117" i="6"/>
  <c r="I117" i="6"/>
  <c r="J117" i="6" s="1"/>
  <c r="I117" i="9" s="1"/>
  <c r="J117" i="9" s="1"/>
  <c r="K117" i="9" s="1"/>
  <c r="M116" i="6"/>
  <c r="I116" i="6"/>
  <c r="J116" i="6" s="1"/>
  <c r="I116" i="9" s="1"/>
  <c r="J116" i="9" s="1"/>
  <c r="K116" i="9" s="1"/>
  <c r="M115" i="6"/>
  <c r="I115" i="6"/>
  <c r="J115" i="6" s="1"/>
  <c r="I115" i="9" s="1"/>
  <c r="J115" i="9" s="1"/>
  <c r="K115" i="9" s="1"/>
  <c r="M114" i="6"/>
  <c r="I114" i="6"/>
  <c r="J114" i="6" s="1"/>
  <c r="I114" i="9" s="1"/>
  <c r="J114" i="9" s="1"/>
  <c r="K114" i="9" s="1"/>
  <c r="M113" i="6"/>
  <c r="I113" i="6"/>
  <c r="J113" i="6" s="1"/>
  <c r="I113" i="9" s="1"/>
  <c r="J113" i="9" s="1"/>
  <c r="K113" i="9" s="1"/>
  <c r="M112" i="6"/>
  <c r="I112" i="6"/>
  <c r="J112" i="6" s="1"/>
  <c r="I112" i="9" s="1"/>
  <c r="J112" i="9" s="1"/>
  <c r="K112" i="9" s="1"/>
  <c r="M111" i="6"/>
  <c r="I111" i="6"/>
  <c r="J111" i="6" s="1"/>
  <c r="I111" i="9" s="1"/>
  <c r="J111" i="9" s="1"/>
  <c r="K111" i="9" s="1"/>
  <c r="M110" i="6"/>
  <c r="I110" i="6"/>
  <c r="J110" i="6" s="1"/>
  <c r="I110" i="9" s="1"/>
  <c r="J110" i="9" s="1"/>
  <c r="K110" i="9" s="1"/>
  <c r="M109" i="6"/>
  <c r="I109" i="6"/>
  <c r="J109" i="6" s="1"/>
  <c r="I109" i="9" s="1"/>
  <c r="J109" i="9" s="1"/>
  <c r="K109" i="9" s="1"/>
  <c r="M108" i="6"/>
  <c r="I108" i="6"/>
  <c r="J108" i="6" s="1"/>
  <c r="I108" i="9" s="1"/>
  <c r="J108" i="9" s="1"/>
  <c r="K108" i="9" s="1"/>
  <c r="M107" i="6"/>
  <c r="I107" i="6"/>
  <c r="J107" i="6" s="1"/>
  <c r="I107" i="9" s="1"/>
  <c r="J107" i="9" s="1"/>
  <c r="K107" i="9" s="1"/>
  <c r="M106" i="6"/>
  <c r="I106" i="6"/>
  <c r="J106" i="6" s="1"/>
  <c r="I106" i="9" s="1"/>
  <c r="J106" i="9" s="1"/>
  <c r="K106" i="9" s="1"/>
  <c r="M105" i="6"/>
  <c r="I105" i="6"/>
  <c r="J105" i="6" s="1"/>
  <c r="I105" i="9" s="1"/>
  <c r="J105" i="9" s="1"/>
  <c r="K105" i="9" s="1"/>
  <c r="M104" i="6"/>
  <c r="I104" i="6"/>
  <c r="J104" i="6" s="1"/>
  <c r="I104" i="9" s="1"/>
  <c r="J104" i="9" s="1"/>
  <c r="K104" i="9" s="1"/>
  <c r="M101" i="6"/>
  <c r="I101" i="6"/>
  <c r="J101" i="6" s="1"/>
  <c r="I101" i="9" s="1"/>
  <c r="J101" i="9" s="1"/>
  <c r="K101" i="9" s="1"/>
  <c r="M100" i="6"/>
  <c r="I100" i="6"/>
  <c r="J100" i="6" s="1"/>
  <c r="I100" i="9" s="1"/>
  <c r="J100" i="9" s="1"/>
  <c r="K100" i="9" s="1"/>
  <c r="M99" i="6"/>
  <c r="I99" i="6"/>
  <c r="J99" i="6" s="1"/>
  <c r="I99" i="9" s="1"/>
  <c r="J99" i="9" s="1"/>
  <c r="K99" i="9" s="1"/>
  <c r="M98" i="6"/>
  <c r="I98" i="6"/>
  <c r="J98" i="6" s="1"/>
  <c r="I98" i="9" s="1"/>
  <c r="J98" i="9" s="1"/>
  <c r="K98" i="9" s="1"/>
  <c r="M97" i="6"/>
  <c r="I97" i="6"/>
  <c r="J97" i="6" s="1"/>
  <c r="I97" i="9" s="1"/>
  <c r="J97" i="9" s="1"/>
  <c r="K97" i="9" s="1"/>
  <c r="I92" i="6"/>
  <c r="J92" i="6" s="1"/>
  <c r="I92" i="9" s="1"/>
  <c r="J92" i="9" s="1"/>
  <c r="K92" i="9" s="1"/>
  <c r="I91" i="6"/>
  <c r="J91" i="6" s="1"/>
  <c r="I91" i="9" s="1"/>
  <c r="J91" i="9" s="1"/>
  <c r="K91" i="9" s="1"/>
  <c r="I90" i="6"/>
  <c r="J90" i="6" s="1"/>
  <c r="I90" i="9" s="1"/>
  <c r="J90" i="9" s="1"/>
  <c r="K90" i="9" s="1"/>
  <c r="M89" i="6"/>
  <c r="I89" i="6"/>
  <c r="J89" i="6" s="1"/>
  <c r="I89" i="9" s="1"/>
  <c r="J89" i="9" s="1"/>
  <c r="K89" i="9" s="1"/>
  <c r="M88" i="6"/>
  <c r="I88" i="6"/>
  <c r="J88" i="6" s="1"/>
  <c r="I88" i="9" s="1"/>
  <c r="J88" i="9" s="1"/>
  <c r="K88" i="9" s="1"/>
  <c r="M87" i="6"/>
  <c r="I87" i="6"/>
  <c r="J87" i="6" s="1"/>
  <c r="I87" i="9" s="1"/>
  <c r="J87" i="9" s="1"/>
  <c r="K87" i="9" s="1"/>
  <c r="M86" i="6"/>
  <c r="I86" i="6"/>
  <c r="J86" i="6" s="1"/>
  <c r="I86" i="9" s="1"/>
  <c r="J86" i="9" s="1"/>
  <c r="K86" i="9" s="1"/>
  <c r="M85" i="6"/>
  <c r="I85" i="6"/>
  <c r="J85" i="6" s="1"/>
  <c r="I85" i="9" s="1"/>
  <c r="J85" i="9" s="1"/>
  <c r="K85" i="9" s="1"/>
  <c r="M83" i="6"/>
  <c r="I83" i="6"/>
  <c r="J83" i="6" s="1"/>
  <c r="I83" i="9" s="1"/>
  <c r="J83" i="9" s="1"/>
  <c r="K83" i="9" s="1"/>
  <c r="M61" i="6"/>
  <c r="I61" i="6"/>
  <c r="J61" i="6" s="1"/>
  <c r="I61" i="9" s="1"/>
  <c r="J61" i="9" s="1"/>
  <c r="K61" i="9" s="1"/>
  <c r="M60" i="6"/>
  <c r="I60" i="6"/>
  <c r="J60" i="6" s="1"/>
  <c r="I60" i="9" s="1"/>
  <c r="J60" i="9" s="1"/>
  <c r="K60" i="9" s="1"/>
  <c r="M59" i="6"/>
  <c r="I59" i="6"/>
  <c r="J59" i="6" s="1"/>
  <c r="I59" i="9" s="1"/>
  <c r="J59" i="9" s="1"/>
  <c r="K59" i="9" s="1"/>
  <c r="M31" i="6"/>
  <c r="M35" i="6"/>
  <c r="M36" i="6"/>
  <c r="I38" i="6"/>
  <c r="J38" i="6" s="1"/>
  <c r="I38" i="9" s="1"/>
  <c r="J38" i="9" s="1"/>
  <c r="K38" i="9" s="1"/>
  <c r="M38" i="6"/>
  <c r="I40" i="6"/>
  <c r="J40" i="6" s="1"/>
  <c r="I40" i="9" s="1"/>
  <c r="J40" i="9" s="1"/>
  <c r="K40" i="9" s="1"/>
  <c r="M40" i="6"/>
  <c r="I41" i="6"/>
  <c r="J41" i="6" s="1"/>
  <c r="I41" i="9" s="1"/>
  <c r="J41" i="9" s="1"/>
  <c r="K41" i="9" s="1"/>
  <c r="M41" i="6"/>
  <c r="I42" i="6"/>
  <c r="J42" i="6" s="1"/>
  <c r="I42" i="9" s="1"/>
  <c r="J42" i="9" s="1"/>
  <c r="K42" i="9" s="1"/>
  <c r="M42" i="6"/>
  <c r="I44" i="6"/>
  <c r="J44" i="6" s="1"/>
  <c r="I44" i="9" s="1"/>
  <c r="J44" i="9" s="1"/>
  <c r="K44" i="9" s="1"/>
  <c r="M44" i="6"/>
  <c r="I45" i="6"/>
  <c r="J45" i="6" s="1"/>
  <c r="I45" i="9" s="1"/>
  <c r="J45" i="9" s="1"/>
  <c r="K45" i="9" s="1"/>
  <c r="M45" i="6"/>
  <c r="I46" i="6"/>
  <c r="J46" i="6" s="1"/>
  <c r="I46" i="9" s="1"/>
  <c r="J46" i="9" s="1"/>
  <c r="K46" i="9" s="1"/>
  <c r="M46" i="6"/>
  <c r="I47" i="6"/>
  <c r="J47" i="6" s="1"/>
  <c r="I47" i="9" s="1"/>
  <c r="J47" i="9" s="1"/>
  <c r="K47" i="9" s="1"/>
  <c r="M47" i="6"/>
  <c r="I48" i="6"/>
  <c r="J48" i="6" s="1"/>
  <c r="I48" i="9" s="1"/>
  <c r="J48" i="9" s="1"/>
  <c r="K48" i="9" s="1"/>
  <c r="M48" i="6"/>
  <c r="I49" i="6"/>
  <c r="J49" i="6" s="1"/>
  <c r="I49" i="9" s="1"/>
  <c r="J49" i="9" s="1"/>
  <c r="K49" i="9" s="1"/>
  <c r="M49" i="6"/>
  <c r="I50" i="6"/>
  <c r="J50" i="6" s="1"/>
  <c r="I50" i="9" s="1"/>
  <c r="J50" i="9" s="1"/>
  <c r="K50" i="9" s="1"/>
  <c r="M50" i="6"/>
  <c r="I51" i="6"/>
  <c r="J51" i="6" s="1"/>
  <c r="I51" i="9" s="1"/>
  <c r="J51" i="9" s="1"/>
  <c r="K51" i="9" s="1"/>
  <c r="M51" i="6"/>
  <c r="I53" i="6"/>
  <c r="J53" i="6" s="1"/>
  <c r="I53" i="9" s="1"/>
  <c r="J53" i="9" s="1"/>
  <c r="K53" i="9" s="1"/>
  <c r="M53" i="6"/>
  <c r="I54" i="6"/>
  <c r="J54" i="6" s="1"/>
  <c r="I54" i="9" s="1"/>
  <c r="J54" i="9" s="1"/>
  <c r="K54" i="9" s="1"/>
  <c r="M54" i="6"/>
  <c r="I55" i="6"/>
  <c r="J55" i="6" s="1"/>
  <c r="I55" i="9" s="1"/>
  <c r="J55" i="9" s="1"/>
  <c r="K55" i="9" s="1"/>
  <c r="M55" i="6"/>
  <c r="I56" i="6"/>
  <c r="J56" i="6" s="1"/>
  <c r="I56" i="9" s="1"/>
  <c r="J56" i="9" s="1"/>
  <c r="K56" i="9" s="1"/>
  <c r="M56" i="6"/>
  <c r="I57" i="6"/>
  <c r="J57" i="6" s="1"/>
  <c r="I57" i="9" s="1"/>
  <c r="J57" i="9" s="1"/>
  <c r="K57" i="9" s="1"/>
  <c r="M57" i="6"/>
  <c r="K78" i="6"/>
  <c r="K70" i="6"/>
  <c r="K12" i="16" l="1"/>
  <c r="M10" i="16" s="1"/>
  <c r="L81" i="6"/>
  <c r="J81" i="6"/>
  <c r="I81" i="9" s="1"/>
  <c r="J81" i="9" s="1"/>
  <c r="K81" i="9" s="1"/>
  <c r="L79" i="6"/>
  <c r="J79" i="6"/>
  <c r="I79" i="9" s="1"/>
  <c r="J79" i="9" s="1"/>
  <c r="K79" i="9" s="1"/>
  <c r="L77" i="6"/>
  <c r="J77" i="6"/>
  <c r="I77" i="9" s="1"/>
  <c r="J77" i="9" s="1"/>
  <c r="K77" i="9" s="1"/>
  <c r="L72" i="6"/>
  <c r="J72" i="6"/>
  <c r="I72" i="9" s="1"/>
  <c r="J72" i="9" s="1"/>
  <c r="K72" i="9" s="1"/>
  <c r="L70" i="6"/>
  <c r="K69" i="6"/>
  <c r="M69" i="6" s="1"/>
  <c r="J69" i="6"/>
  <c r="I69" i="9" s="1"/>
  <c r="J69" i="9" s="1"/>
  <c r="K69" i="9" s="1"/>
  <c r="M30" i="6"/>
  <c r="J30" i="6"/>
  <c r="I30" i="9" s="1"/>
  <c r="J30" i="9" s="1"/>
  <c r="K30" i="9" s="1"/>
  <c r="K68" i="6"/>
  <c r="M68" i="6" s="1"/>
  <c r="J68" i="6"/>
  <c r="I68" i="9" s="1"/>
  <c r="J68" i="9" s="1"/>
  <c r="K68" i="9" s="1"/>
  <c r="L78" i="6"/>
  <c r="J78" i="6"/>
  <c r="I78" i="9" s="1"/>
  <c r="J78" i="9" s="1"/>
  <c r="K78" i="9" s="1"/>
  <c r="K75" i="6"/>
  <c r="M75" i="6" s="1"/>
  <c r="J75" i="6"/>
  <c r="I75" i="9" s="1"/>
  <c r="J75" i="9" s="1"/>
  <c r="K75" i="9" s="1"/>
  <c r="K81" i="6"/>
  <c r="M81" i="6" s="1"/>
  <c r="L69" i="6"/>
  <c r="K77" i="6"/>
  <c r="M77" i="6" s="1"/>
  <c r="K72" i="6"/>
  <c r="W126" i="18"/>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Xiomara Lluberes</author>
  </authors>
  <commentList>
    <comment ref="B93" authorId="0" shapeId="1025" xr:uid="{00000000-0006-0000-0000-000001000000}">
      <text>
        <r>
          <rPr>
            <b/>
            <sz val="9"/>
            <color indexed="81"/>
            <rFont val="Tahoma"/>
            <family val="2"/>
          </rPr>
          <t>Xiomara Lluberes:</t>
        </r>
        <r>
          <rPr>
            <sz val="9"/>
            <color indexed="81"/>
            <rFont val="Tahoma"/>
            <family val="2"/>
          </rPr>
          <t xml:space="preserve">
Este componente pasa a Fiscalización y Legal</t>
        </r>
      </text>
      <mc:AlternateContent xmlns:mc="http://schemas.openxmlformats.org/markup-compatibility/2006">
        <mc:Choice Requires="v"/>
        <mc:Fallback>
          <commentPr defaultSize="0" autoFill="0" autoLine="0">
            <anchor>
              <from>
                <xdr:col>2</xdr:col>
                <xdr:colOff>158750</xdr:colOff>
                <xdr:row>91</xdr:row>
                <xdr:rowOff>184150</xdr:rowOff>
              </from>
              <to>
                <xdr:col>3</xdr:col>
                <xdr:colOff>146050</xdr:colOff>
                <xdr:row>98</xdr:row>
                <xdr:rowOff>152400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Xiomara Lluberes</author>
  </authors>
  <commentList>
    <comment ref="B93" authorId="0" shapeId="2049" xr:uid="{00000000-0006-0000-0100-000001000000}">
      <text>
        <r>
          <rPr>
            <b/>
            <sz val="9"/>
            <color indexed="81"/>
            <rFont val="Tahoma"/>
            <family val="2"/>
          </rPr>
          <t>Xiomara Lluberes:</t>
        </r>
        <r>
          <rPr>
            <sz val="9"/>
            <color indexed="81"/>
            <rFont val="Tahoma"/>
            <family val="2"/>
          </rPr>
          <t xml:space="preserve">
Este componente pasa a Fiscalización y Legal</t>
        </r>
      </text>
      <mc:AlternateContent xmlns:mc="http://schemas.openxmlformats.org/markup-compatibility/2006">
        <mc:Choice Requires="v"/>
        <mc:Fallback>
          <commentPr defaultSize="0" autoFill="0" autoLine="0">
            <anchor>
              <from>
                <xdr:col>1</xdr:col>
                <xdr:colOff>146050</xdr:colOff>
                <xdr:row>79</xdr:row>
                <xdr:rowOff>317500</xdr:rowOff>
              </from>
              <to>
                <xdr:col>1</xdr:col>
                <xdr:colOff>1504950</xdr:colOff>
                <xdr:row>86</xdr:row>
                <xdr:rowOff>374650</xdr:rowOff>
              </to>
            </anchor>
          </commentPr>
        </mc:Fallback>
      </mc:AlternateContent>
    </comment>
  </commentList>
</comments>
</file>

<file path=xl/comments3.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Xiomara Lluberes</author>
    <author>Dell</author>
  </authors>
  <commentList>
    <comment ref="B93" authorId="0" shapeId="3073" xr:uid="{00000000-0006-0000-0300-000001000000}">
      <text>
        <r>
          <rPr>
            <b/>
            <sz val="9"/>
            <color indexed="81"/>
            <rFont val="Tahoma"/>
            <family val="2"/>
          </rPr>
          <t>Xiomara Lluberes:</t>
        </r>
        <r>
          <rPr>
            <sz val="9"/>
            <color indexed="81"/>
            <rFont val="Tahoma"/>
            <family val="2"/>
          </rPr>
          <t xml:space="preserve">
Este componente pasa a Fiscalización y Legal</t>
        </r>
      </text>
      <mc:AlternateContent xmlns:mc="http://schemas.openxmlformats.org/markup-compatibility/2006">
        <mc:Choice Requires="v"/>
        <mc:Fallback>
          <commentPr defaultSize="0" autoFill="0" autoLine="0">
            <anchor>
              <from>
                <xdr:col>1</xdr:col>
                <xdr:colOff>146050</xdr:colOff>
                <xdr:row>78</xdr:row>
                <xdr:rowOff>184150</xdr:rowOff>
              </from>
              <to>
                <xdr:col>1</xdr:col>
                <xdr:colOff>1504950</xdr:colOff>
                <xdr:row>85</xdr:row>
                <xdr:rowOff>260350</xdr:rowOff>
              </to>
            </anchor>
          </commentPr>
        </mc:Fallback>
      </mc:AlternateContent>
    </comment>
    <comment ref="R177" authorId="1" shapeId="3074" xr:uid="{00000000-0006-0000-0300-000002000000}">
      <text>
        <r>
          <rPr>
            <b/>
            <sz val="9"/>
            <color indexed="81"/>
            <rFont val="Tahoma"/>
            <charset val="1"/>
          </rPr>
          <t>Dell:</t>
        </r>
        <r>
          <rPr>
            <sz val="9"/>
            <color indexed="81"/>
            <rFont val="Tahoma"/>
            <charset val="1"/>
          </rPr>
          <t xml:space="preserve">
4to trimestre</t>
        </r>
      </text>
      <mc:AlternateContent xmlns:mc="http://schemas.openxmlformats.org/markup-compatibility/2006">
        <mc:Choice Requires="v"/>
        <mc:Fallback>
          <commentPr defaultSize="0" autoFill="0" autoLine="0">
            <anchor>
              <from>
                <xdr:col>17</xdr:col>
                <xdr:colOff>1289050</xdr:colOff>
                <xdr:row>175</xdr:row>
                <xdr:rowOff>44450</xdr:rowOff>
              </from>
              <to>
                <xdr:col>19</xdr:col>
                <xdr:colOff>508000</xdr:colOff>
                <xdr:row>176</xdr:row>
                <xdr:rowOff>374650</xdr:rowOff>
              </to>
            </anchor>
          </commentPr>
        </mc:Fallback>
      </mc:AlternateContent>
    </comment>
  </commentList>
</comments>
</file>

<file path=xl/comments4.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Xiomara Lluberes</author>
  </authors>
  <commentList>
    <comment ref="B98" authorId="0" shapeId="4097" xr:uid="{00000000-0006-0000-0400-000001000000}">
      <text>
        <r>
          <rPr>
            <b/>
            <sz val="9"/>
            <color indexed="81"/>
            <rFont val="Tahoma"/>
            <family val="2"/>
          </rPr>
          <t>Xiomara Lluberes:</t>
        </r>
        <r>
          <rPr>
            <sz val="9"/>
            <color indexed="81"/>
            <rFont val="Tahoma"/>
            <family val="2"/>
          </rPr>
          <t xml:space="preserve">
Este componente pasa a Fiscalización y Legal</t>
        </r>
      </text>
      <mc:AlternateContent xmlns:mc="http://schemas.openxmlformats.org/markup-compatibility/2006">
        <mc:Choice Requires="v"/>
        <mc:Fallback>
          <commentPr defaultSize="0" autoFill="0" autoLine="0">
            <anchor>
              <from>
                <xdr:col>1</xdr:col>
                <xdr:colOff>1333500</xdr:colOff>
                <xdr:row>69</xdr:row>
                <xdr:rowOff>336550</xdr:rowOff>
              </from>
              <to>
                <xdr:col>2</xdr:col>
                <xdr:colOff>146050</xdr:colOff>
                <xdr:row>75</xdr:row>
                <xdr:rowOff>152400</xdr:rowOff>
              </to>
            </anchor>
          </commentPr>
        </mc:Fallback>
      </mc:AlternateContent>
    </comment>
  </commentList>
</comments>
</file>

<file path=xl/comments5.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Xiomara Lluberes</author>
  </authors>
  <commentList>
    <comment ref="B89" authorId="0" shapeId="5121" xr:uid="{00000000-0006-0000-0500-000001000000}">
      <text>
        <r>
          <rPr>
            <b/>
            <sz val="9"/>
            <color indexed="81"/>
            <rFont val="Tahoma"/>
            <family val="2"/>
          </rPr>
          <t>Xiomara Lluberes:</t>
        </r>
        <r>
          <rPr>
            <sz val="9"/>
            <color indexed="81"/>
            <rFont val="Tahoma"/>
            <family val="2"/>
          </rPr>
          <t xml:space="preserve">
Este componente pasa a Fiscalización y Legal</t>
        </r>
      </text>
      <mc:AlternateContent xmlns:mc="http://schemas.openxmlformats.org/markup-compatibility/2006">
        <mc:Choice Requires="v"/>
        <mc:Fallback>
          <commentPr defaultSize="0" autoFill="0" autoLine="0">
            <anchor>
              <from>
                <xdr:col>1</xdr:col>
                <xdr:colOff>1327150</xdr:colOff>
                <xdr:row>67</xdr:row>
                <xdr:rowOff>298450</xdr:rowOff>
              </from>
              <to>
                <xdr:col>2</xdr:col>
                <xdr:colOff>971550</xdr:colOff>
                <xdr:row>72</xdr:row>
                <xdr:rowOff>400050</xdr:rowOff>
              </to>
            </anchor>
          </commentPr>
        </mc:Fallback>
      </mc:AlternateContent>
    </comment>
  </commentList>
</comments>
</file>

<file path=xl/sharedStrings.xml><?xml version="1.0" encoding="utf-8"?>
<sst xmlns="http://purl.oclc.org/ooxml/spreadsheetml/main" count="3062" uniqueCount="615">
  <si>
    <t xml:space="preserve">Producto </t>
  </si>
  <si>
    <t>Indicador</t>
  </si>
  <si>
    <t xml:space="preserve">Beneficiarios  </t>
  </si>
  <si>
    <t>Resultados Esperados</t>
  </si>
  <si>
    <t>Unidad de Medida</t>
  </si>
  <si>
    <t>Hombres</t>
  </si>
  <si>
    <t>Mujeres</t>
  </si>
  <si>
    <t>Total Ben.</t>
  </si>
  <si>
    <t>1er.Trim.</t>
  </si>
  <si>
    <t>2do.Trim.</t>
  </si>
  <si>
    <t>3er.Trim.</t>
  </si>
  <si>
    <t>4to.Trim.</t>
  </si>
  <si>
    <t xml:space="preserve">Medios de Verificación </t>
  </si>
  <si>
    <t>Total Meta Física</t>
  </si>
  <si>
    <t>Metas Programadas 2022</t>
  </si>
  <si>
    <t>Motivación de sectores producctivos para la incursión en el cooperativismo.</t>
  </si>
  <si>
    <t>Departamento de Comunicaciones</t>
  </si>
  <si>
    <t>Convocatoria</t>
  </si>
  <si>
    <t>Visitas</t>
  </si>
  <si>
    <t xml:space="preserve">Visitas                  </t>
  </si>
  <si>
    <t>Cantidad de cooperativas estatales incorporadas y/o asesoradas.</t>
  </si>
  <si>
    <t>Listado, foto, video e informe</t>
  </si>
  <si>
    <t>Incorporación de nuevas coopearativas Estatales para el fortalecimiento de la política social y solidaria.</t>
  </si>
  <si>
    <t>Cantidad de asambleas constitutivas de cooperativas</t>
  </si>
  <si>
    <t>Seguimiento al 70% de las Cooperativas Incorporadas</t>
  </si>
  <si>
    <t>Cantidad de procesos realizados</t>
  </si>
  <si>
    <t>Monitoreo de las cooperativas incorporadas para su estabilidad.</t>
  </si>
  <si>
    <t>Sensibilizaciones</t>
  </si>
  <si>
    <t xml:space="preserve">Reuniones                 </t>
  </si>
  <si>
    <t>Jornada</t>
  </si>
  <si>
    <t>Solicitudes</t>
  </si>
  <si>
    <t>Listado, foto, video y informe</t>
  </si>
  <si>
    <t>Listado, Informe, Foto de solicitud y repuesta</t>
  </si>
  <si>
    <t>Asambleas</t>
  </si>
  <si>
    <t>Listado, Acta de Asamblea, Foto, formulario de inscripción, nómina de socios, informe comité gestor</t>
  </si>
  <si>
    <t>Oficio de solicutd, copia de documentos emisión de certificación contable</t>
  </si>
  <si>
    <t>Estudios viabilidad</t>
  </si>
  <si>
    <t>Solicitud via OFV</t>
  </si>
  <si>
    <t>Oficio de solicitud, original documentos requeridos</t>
  </si>
  <si>
    <t xml:space="preserve">Informes   </t>
  </si>
  <si>
    <t xml:space="preserve">Reuniones                                                                 </t>
  </si>
  <si>
    <t xml:space="preserve"> Solicitudes</t>
  </si>
  <si>
    <t>Listado, informe, foto y formulario de visita</t>
  </si>
  <si>
    <t>Informe, balanza de comprobación</t>
  </si>
  <si>
    <t>Informe, estados financieros auditados y carta de gerencia</t>
  </si>
  <si>
    <t>Listado, Acta de Asamblea, Foto y video</t>
  </si>
  <si>
    <t>Oficio de solicitud, original de documentos requeridos y copia acta anterior</t>
  </si>
  <si>
    <t>Reuniones</t>
  </si>
  <si>
    <t>Oficio de solicitud, informe, foto, acta de reunión, plan de trabajo</t>
  </si>
  <si>
    <t>Levantamientos</t>
  </si>
  <si>
    <t>Cantidad de cooperativas reactivadas</t>
  </si>
  <si>
    <t>Listado, informe y foto</t>
  </si>
  <si>
    <t>Reactivación de coopeativas que han entrado en procesos legales.</t>
  </si>
  <si>
    <t>Informe</t>
  </si>
  <si>
    <t>Asamblea</t>
  </si>
  <si>
    <t>Cantidad de Cooperativas Intervenidas y/o proceso acompañamiento</t>
  </si>
  <si>
    <t>Cooperativa en Proceso de Liquidación</t>
  </si>
  <si>
    <t>Reunión Consejo</t>
  </si>
  <si>
    <t>Subasta</t>
  </si>
  <si>
    <t>Cantidad de Cooperativas Liquidadas</t>
  </si>
  <si>
    <t>Dirección de Fomento y Desarrollo</t>
  </si>
  <si>
    <t>Realizar sensibilizaciones sobre Fomento Cooperativo</t>
  </si>
  <si>
    <t>Estados Financieros</t>
  </si>
  <si>
    <t>Asambleas Anual</t>
  </si>
  <si>
    <t>Transformación Digital</t>
  </si>
  <si>
    <t>Procesos</t>
  </si>
  <si>
    <t>Cantidad de sistemas implementados</t>
  </si>
  <si>
    <t>Órden compra, autorizaciones, fotos, informe</t>
  </si>
  <si>
    <t>Coordinación</t>
  </si>
  <si>
    <t>Informes, documentos, ordenes de compra, cotizaciones, autorizaciones</t>
  </si>
  <si>
    <t>Coordinación de Actividades</t>
  </si>
  <si>
    <t xml:space="preserve">Cantidad de actividades coordinadas en  Departamentos </t>
  </si>
  <si>
    <t>Requerimientos, ordenes de compra, cotizaciones, autorizaciones, estados financieros</t>
  </si>
  <si>
    <t>Colocación de sistemas implementados</t>
  </si>
  <si>
    <t>Supervisión y control</t>
  </si>
  <si>
    <t>Seguimiento</t>
  </si>
  <si>
    <t>Informenes, documentos</t>
  </si>
  <si>
    <t>Acuerdos</t>
  </si>
  <si>
    <t>Acuerdos firmados</t>
  </si>
  <si>
    <t>Control de las actividades de los departamentos y Acueerdos firmados</t>
  </si>
  <si>
    <t xml:space="preserve">Acuerdos y programas </t>
  </si>
  <si>
    <t>Adecuación de la infraestructura física</t>
  </si>
  <si>
    <t>Supervisión</t>
  </si>
  <si>
    <t>Informe almacén</t>
  </si>
  <si>
    <t>Veririficación de planos</t>
  </si>
  <si>
    <t>Visíta e informe del Dept. de Bienes</t>
  </si>
  <si>
    <t>Mantenimiento</t>
  </si>
  <si>
    <t>Informes, documentos, planos, cotizaciones, ordenes de compra</t>
  </si>
  <si>
    <t>Estructura Física remozada</t>
  </si>
  <si>
    <t>Informe detallado de almacén</t>
  </si>
  <si>
    <t>Planos e informe de levantamiento</t>
  </si>
  <si>
    <t>Informe y levantamiento</t>
  </si>
  <si>
    <t>Coordinación y monitoreo de Tranportación</t>
  </si>
  <si>
    <t>Proceso</t>
  </si>
  <si>
    <t xml:space="preserve">Proceso </t>
  </si>
  <si>
    <t>Monitoreo</t>
  </si>
  <si>
    <t>Adquirir vehiculos para mejorar flotilla vehicular</t>
  </si>
  <si>
    <t>Realizar Logistica para visitas de trabajo</t>
  </si>
  <si>
    <t>Solicitudes de vehículos</t>
  </si>
  <si>
    <t>Formulario</t>
  </si>
  <si>
    <t>Informes, documentos</t>
  </si>
  <si>
    <t>Flotilla de Vehículo condicionada</t>
  </si>
  <si>
    <t>Control de servicios básicos</t>
  </si>
  <si>
    <t>Cantidad de Unidades Departamentales evaludas</t>
  </si>
  <si>
    <t>Pagos</t>
  </si>
  <si>
    <t>Facturas, solicitudes</t>
  </si>
  <si>
    <t>Departamentos Evaluados</t>
  </si>
  <si>
    <t>Solcitud de pago, facturas</t>
  </si>
  <si>
    <t>Ordenes de compra</t>
  </si>
  <si>
    <t>Compras y Contrataciones</t>
  </si>
  <si>
    <t>Cantidad de procesos licitados, convocados a ofertar</t>
  </si>
  <si>
    <t xml:space="preserve">Solicitud </t>
  </si>
  <si>
    <t>Licitación</t>
  </si>
  <si>
    <t>Licitación y ofertas aprobadas</t>
  </si>
  <si>
    <t>Dirrección Administrativa</t>
  </si>
  <si>
    <t>Informes</t>
  </si>
  <si>
    <t>Dirección Asistencia Técnica</t>
  </si>
  <si>
    <t>Comunicación interna</t>
  </si>
  <si>
    <t>Informes, fotos, documentos financieros de las cooperativas</t>
  </si>
  <si>
    <t>Instalación y creación de sistema contable en cada cooperativa incorporada.</t>
  </si>
  <si>
    <t>Aumento de la eficiencia en la transparencia cooperativista.</t>
  </si>
  <si>
    <t>Apoyar a las Cooperativas en Acompañamientos y/o Fideicomiso.</t>
  </si>
  <si>
    <t>Cantidad de cooperativas acompañadas</t>
  </si>
  <si>
    <t>Asistencia al usurio sobre proceso de incorporación de cooperativas</t>
  </si>
  <si>
    <t>Cantidad de usuarios que recibieron asistencia para el proceso de incorporación</t>
  </si>
  <si>
    <t>Asistencia</t>
  </si>
  <si>
    <t>Lista de usurios, brochure, informe</t>
  </si>
  <si>
    <t>Usuarios capacitados y con domio sobre la incorporación de las cooperativas</t>
  </si>
  <si>
    <t>Taller orientación sobre cooperativismo al usuario externo, sobre filosofia, historia y la naturaleza del cooperativismo.</t>
  </si>
  <si>
    <t>Cantidad de talleres impartidos</t>
  </si>
  <si>
    <t>Talleres</t>
  </si>
  <si>
    <t>Ordenes de compra, oficio de aprobación</t>
  </si>
  <si>
    <t>Miembros de las cooperativas capacitados</t>
  </si>
  <si>
    <t>Lista de asistencia, PPT de material didácticos, minutas, fotos y órdenes de compra</t>
  </si>
  <si>
    <t>Cantidad de charlas impartidas</t>
  </si>
  <si>
    <t>Oficio y coordinación a través de correo electrónico</t>
  </si>
  <si>
    <t xml:space="preserve">Incremento de incorporación de cooperativas </t>
  </si>
  <si>
    <t>Cantidad de grupos cooperativos sensibilizados en Fomento Cooperativo</t>
  </si>
  <si>
    <t>Charlas</t>
  </si>
  <si>
    <t>Brochure, material didáctico, fotos, lista de asitencia</t>
  </si>
  <si>
    <t>Dirección de Fiscalización</t>
  </si>
  <si>
    <t>Revisión y Control</t>
  </si>
  <si>
    <t>Cantidad de Estados Financieros revisados y validados</t>
  </si>
  <si>
    <t>Programación</t>
  </si>
  <si>
    <t>Oficio de remisión estados financieros</t>
  </si>
  <si>
    <t>Validación de los estados financieros de las cooperativas para su operatividad.</t>
  </si>
  <si>
    <t>Orden de trabajo</t>
  </si>
  <si>
    <t>Fiscalización e Inspección</t>
  </si>
  <si>
    <t>Cantidad Cooperativas Fiscalizadas e inpeccionadas</t>
  </si>
  <si>
    <t>Fiscalización e inspección</t>
  </si>
  <si>
    <t>Solicitud viático y transporte</t>
  </si>
  <si>
    <t>Auditorias de todas las cooperativas activas.</t>
  </si>
  <si>
    <t xml:space="preserve"> Requerimientos de la revisión e inspección estados financieros</t>
  </si>
  <si>
    <t>Informe, Fichas de control de visitas, formulario revisión</t>
  </si>
  <si>
    <t>Control de la fiscalización</t>
  </si>
  <si>
    <t>Recaudación de Reserva Educativa</t>
  </si>
  <si>
    <t>Revisión</t>
  </si>
  <si>
    <t>Certificación</t>
  </si>
  <si>
    <t>Oficio para el pago de la reserva educativa</t>
  </si>
  <si>
    <t>Garantía de recibimiento de los fondos de las reservas educativas que cada cooperativa tiene que pagar</t>
  </si>
  <si>
    <t>Cheque y Recibo</t>
  </si>
  <si>
    <t>Certificación y carta de compromiso</t>
  </si>
  <si>
    <t>Dirección de Recursos Humanos</t>
  </si>
  <si>
    <t>Fortalecimiento Institucional en materia de capacitaciones a los colaboradores</t>
  </si>
  <si>
    <t>Cantidad de procesos para la capacitación y fortalecimiento de los colaboradores</t>
  </si>
  <si>
    <t>Reproducción de material</t>
  </si>
  <si>
    <t>Talleres de socialización</t>
  </si>
  <si>
    <t>Uniformes</t>
  </si>
  <si>
    <t>Folletos, solicitud aprobada, fotos</t>
  </si>
  <si>
    <t>Colaboradores capacitados y fortalecidos</t>
  </si>
  <si>
    <t>Lista de asistencia, fotos, PPt</t>
  </si>
  <si>
    <t>Orden de compras, uniformes y lista de entrega</t>
  </si>
  <si>
    <t>Proceso de ajuste de la nómina conforme a los lineamientos de Ministerio de Administracion Pública (MAP) y la Contraloría General de la República</t>
  </si>
  <si>
    <t>Cantidad de ajustes a nómina de empleados  realizados</t>
  </si>
  <si>
    <t>Revisiones</t>
  </si>
  <si>
    <t>Perfil</t>
  </si>
  <si>
    <t xml:space="preserve">Revisión </t>
  </si>
  <si>
    <t>Nómina depurada</t>
  </si>
  <si>
    <t>Nómina ajustada acorde a los lineamientos del MAP</t>
  </si>
  <si>
    <t>Perfiles aprobados por el MAP, fotos, lista de asistencia a jornadas de trabajo</t>
  </si>
  <si>
    <t xml:space="preserve">Organigrama aprobado por el MAP, fotos, lista de asistencia, minuta </t>
  </si>
  <si>
    <t xml:space="preserve">Escala salarial aprobada por el MAP, fotos, lista de asistencia, minuta </t>
  </si>
  <si>
    <t xml:space="preserve">Propuesta aprobada por el MAP, fotos, lista de asistencia, minuta </t>
  </si>
  <si>
    <t>Proceso de actualización de expedientes de los colaboradores para organización interna y auditoría de la Cámara de Cuentas</t>
  </si>
  <si>
    <t>Cantidad de expedientes actulizados</t>
  </si>
  <si>
    <t>Depuraciones</t>
  </si>
  <si>
    <t>Operación de puesta en marcha</t>
  </si>
  <si>
    <t>Proceso registro biométrico</t>
  </si>
  <si>
    <t>Fotos, comunicación interna, registro, expediente</t>
  </si>
  <si>
    <t>Expedientes saneados y actualizados</t>
  </si>
  <si>
    <t>Proceso de registro y control</t>
  </si>
  <si>
    <t>Registro de asistencia de colaboradores registrada y archivada</t>
  </si>
  <si>
    <t>Lista de registro de colaboradores</t>
  </si>
  <si>
    <t>Asistencia de los colaboradores registrada y controlada</t>
  </si>
  <si>
    <t>Reloj, lista asistencia, foto</t>
  </si>
  <si>
    <t>Evaluación de acuerdo de desempeño</t>
  </si>
  <si>
    <t>Cantidad de personal de la institución evaluado en base al desempeño</t>
  </si>
  <si>
    <t>Socialización</t>
  </si>
  <si>
    <t>Evaluación</t>
  </si>
  <si>
    <t>Formularios aprobados por el MAP</t>
  </si>
  <si>
    <t>Firma de acuerdo</t>
  </si>
  <si>
    <t>Documentos de revisión del acuerdo</t>
  </si>
  <si>
    <t>Acuerdos firmados y sellados por los encargados, oficio de remisión de acuerdos al MAP</t>
  </si>
  <si>
    <t>Empleados con evaluación del Desempeño aplicado</t>
  </si>
  <si>
    <t>Plan de mejora de Clima Organización y Laboral</t>
  </si>
  <si>
    <t>Semana de la Salud</t>
  </si>
  <si>
    <t>Fortalecimiento Talento Humano</t>
  </si>
  <si>
    <t>Programas de integración y motivación</t>
  </si>
  <si>
    <t>Planificación de los Recursos Humanos 2023</t>
  </si>
  <si>
    <t>Auditoría al área de Recursos Humanos</t>
  </si>
  <si>
    <t>Plan de Mejoras realizado</t>
  </si>
  <si>
    <t>Cantidad de actividades en beneficio de la salud de los colaboradores realizadas</t>
  </si>
  <si>
    <t xml:space="preserve">Cantidad de personas capacitadas </t>
  </si>
  <si>
    <t>Cantidad de colaboradores motivados en sus áreas de trabajo</t>
  </si>
  <si>
    <t>Cantidad de recursos humanos para la insltitución planificada</t>
  </si>
  <si>
    <t>Procesos de la Dirección de Recursos Humanos auditados</t>
  </si>
  <si>
    <t>Reunión</t>
  </si>
  <si>
    <t>Acto</t>
  </si>
  <si>
    <t>Operativo</t>
  </si>
  <si>
    <t>Plan</t>
  </si>
  <si>
    <t>Premiación</t>
  </si>
  <si>
    <t>Fiesta</t>
  </si>
  <si>
    <t>Actos</t>
  </si>
  <si>
    <t>Planificación</t>
  </si>
  <si>
    <t>Auditoría</t>
  </si>
  <si>
    <t>Lista de asistencia y Plan de Mejora</t>
  </si>
  <si>
    <t>Lista asistencia, fotos, brochure, Convocatoria</t>
  </si>
  <si>
    <t>Lista asistencia, fotos, brochure</t>
  </si>
  <si>
    <t>Plan elaborado y Lista asistencia</t>
  </si>
  <si>
    <t>Formulario de evaluación, Fotos de mural, certificado</t>
  </si>
  <si>
    <t>Fotos, lista asistencia, orden de compra de refrigerios, orden de compra de regalos</t>
  </si>
  <si>
    <t>Fotos, lista de asistencia, orden de compra de refrigerios, orden de compra de regalos</t>
  </si>
  <si>
    <t>Fotos, lista asistencia, Ordenes de compra de canastas, bonos, comida, regalos, musica, sillas, mesas</t>
  </si>
  <si>
    <t>Fotos, orden compras refrigerio, bizcocho, bebidas no alcoholicas</t>
  </si>
  <si>
    <t>Lista de planificación aprobada el MAP, Oficio de remisión al MAP</t>
  </si>
  <si>
    <t>Carta de gerencia producto de la auditoría</t>
  </si>
  <si>
    <t>Personal motivado, con interés, salud y capacitado</t>
  </si>
  <si>
    <t>Dirección Financiera</t>
  </si>
  <si>
    <t>Contabilidad</t>
  </si>
  <si>
    <t>Presupuesto</t>
  </si>
  <si>
    <t>Cantidad de activos fijos codificados</t>
  </si>
  <si>
    <t>Cantidad de bienes descargados</t>
  </si>
  <si>
    <t>Cantidad de traslado de activos</t>
  </si>
  <si>
    <t>Cantidad de inspecciones realizadas</t>
  </si>
  <si>
    <t>Cantidad de procesos ejecutados</t>
  </si>
  <si>
    <t>Cantidad de Procesos ejecutados</t>
  </si>
  <si>
    <t>Codificación</t>
  </si>
  <si>
    <t>Inventario</t>
  </si>
  <si>
    <t>Descargo</t>
  </si>
  <si>
    <t>Mudanza</t>
  </si>
  <si>
    <t>Inspecciones</t>
  </si>
  <si>
    <t>Libramientos</t>
  </si>
  <si>
    <t>Verificación</t>
  </si>
  <si>
    <t>Validación</t>
  </si>
  <si>
    <t>Formulación</t>
  </si>
  <si>
    <t>Modificaciones</t>
  </si>
  <si>
    <t>Ejecución</t>
  </si>
  <si>
    <t>Apropiación</t>
  </si>
  <si>
    <t>Ticket codificación</t>
  </si>
  <si>
    <t>Activos fijos codificados e inventariados</t>
  </si>
  <si>
    <t>Informe del inventario</t>
  </si>
  <si>
    <t>Cerficación de descargo</t>
  </si>
  <si>
    <t>Solicitud de viáticos</t>
  </si>
  <si>
    <t>Informe de visita</t>
  </si>
  <si>
    <t>Solicitud de libramiento</t>
  </si>
  <si>
    <t>Cheque</t>
  </si>
  <si>
    <t>Codificación del 80 % de los activos fijos de la instución</t>
  </si>
  <si>
    <t>Acentamiento en el libro para control y Firma del responsable</t>
  </si>
  <si>
    <t>Reporte del SIGEF</t>
  </si>
  <si>
    <t>Acentamiento en el libro para control y Firma del responsable y reporte del SIGEF</t>
  </si>
  <si>
    <t xml:space="preserve">procesos revisados, controlados y reportados al SIGEF  </t>
  </si>
  <si>
    <t>Certificación de cooperativas A/C y S/M, S/M y A/C en formación</t>
  </si>
  <si>
    <t>Cantidad de Certificaciones emitidas</t>
  </si>
  <si>
    <t>Base de datos del software</t>
  </si>
  <si>
    <t>Supervisiones In-Situ</t>
  </si>
  <si>
    <t>Cantidad de visitas realizadas</t>
  </si>
  <si>
    <t>Informes, ficha control de visitas, carta de ruta</t>
  </si>
  <si>
    <t>Informe, carta de acuse de recibo</t>
  </si>
  <si>
    <t>Cantidad de manuales revisados</t>
  </si>
  <si>
    <t>Carta de no objeción</t>
  </si>
  <si>
    <t>Seguimiento a los acuerdos</t>
  </si>
  <si>
    <t>Cantidad de cooperativas fruto de los acuerdos activos</t>
  </si>
  <si>
    <t>Formación</t>
  </si>
  <si>
    <t>Oficios y Correos</t>
  </si>
  <si>
    <t>Garantía del manejo transparente de las cooperativas.</t>
  </si>
  <si>
    <t>Informes y Fotos</t>
  </si>
  <si>
    <t>Cooperativas desarrolladas fruto de los acuerdos</t>
  </si>
  <si>
    <t>Formación de grupos y fotos</t>
  </si>
  <si>
    <t>Comité Gestor y fotos</t>
  </si>
  <si>
    <t>Decreto de incorporación</t>
  </si>
  <si>
    <t>Cantidad de grupos captados</t>
  </si>
  <si>
    <t>Identificación</t>
  </si>
  <si>
    <t>Lista de asistencia, fotos</t>
  </si>
  <si>
    <t>Comité Gestor y Fotos</t>
  </si>
  <si>
    <t>Motivación de sectores productivos para la incursión en el cooperativismo.</t>
  </si>
  <si>
    <t>Area</t>
  </si>
  <si>
    <t>MATRÍZ RECOPILACIÓN DE INFORMACIÓN POA 2022</t>
  </si>
  <si>
    <t>Listado, foto, video e informe Foto de solicitud y repuesta    Acta de Asamblea, formulario de inscripción, nómina de socios, Informe Comité Gestor, Original documentos requeridos Solicitud via OFV</t>
  </si>
  <si>
    <t>Capacitación</t>
  </si>
  <si>
    <t>Incorporación de cooperativas mediante de acuerdos</t>
  </si>
  <si>
    <t>Decreto de incorporacion</t>
  </si>
  <si>
    <t>Promoción de Grupos Cooperativos</t>
  </si>
  <si>
    <t>Cantidad de nuevos grupos cooperativos alcanzados de todas las tipologías</t>
  </si>
  <si>
    <t>Listado de asistencia, fotos, informe</t>
  </si>
  <si>
    <t>Incorporación y seguimiento de cooperativas de empleados estatales y de participación gurbernamental</t>
  </si>
  <si>
    <t xml:space="preserve">Incorporación nuevas Cooperativas </t>
  </si>
  <si>
    <t xml:space="preserve">Asambleas extraordinaria </t>
  </si>
  <si>
    <t>Asambleas Reestructurativa</t>
  </si>
  <si>
    <t>Proceso reactivación cooperativas Inactivas</t>
  </si>
  <si>
    <t>Proceso de acompañamiento correctivo a cooperativas</t>
  </si>
  <si>
    <t>Dar a conocer a los Centros Regionales el plan de Fomento Cooperativo.</t>
  </si>
  <si>
    <t>Supervisar el sistemas contable y administrativo  del 50% de las cooperativas incorporadas y grupos cooperativos</t>
  </si>
  <si>
    <t>Educación Inicial</t>
  </si>
  <si>
    <t>Cantidad de grupos cooperativos capacitados</t>
  </si>
  <si>
    <t>Cantidad de cooperativas capacitadas</t>
  </si>
  <si>
    <t>Coodinación</t>
  </si>
  <si>
    <t>Cantidad de sistemas contables de Cooperativas  y grupos cooperativos supervisados</t>
  </si>
  <si>
    <t>Oficio de asinación emitido por Presidencia Idecoop</t>
  </si>
  <si>
    <t>Datos preliminaes levantados en el acompañamiento</t>
  </si>
  <si>
    <t>Informe final</t>
  </si>
  <si>
    <t>Cooperativas y Grupos capacitados en materia de cooperativismio</t>
  </si>
  <si>
    <t>Lista de control</t>
  </si>
  <si>
    <t xml:space="preserve">Cantidad de cooperativas certificadas por cumplmiento de Reserva Educativa </t>
  </si>
  <si>
    <t xml:space="preserve">Cooperativas sin funcionamiento liquidadas </t>
  </si>
  <si>
    <t>Análisis Exta situ</t>
  </si>
  <si>
    <t>Inducción sobre Prevención de Riesgo y Lavado de Activos</t>
  </si>
  <si>
    <t>Unidad Programas y Proyectos Especiales</t>
  </si>
  <si>
    <t>Departamento de Fomento Cooperativo</t>
  </si>
  <si>
    <t>Departamento de Educación</t>
  </si>
  <si>
    <t>Educación Contínua</t>
  </si>
  <si>
    <t>Capacitación educativa de las cooperativas en formación</t>
  </si>
  <si>
    <t>Cantidad de cooperativas en formación educadas</t>
  </si>
  <si>
    <t>Talleres educativos</t>
  </si>
  <si>
    <t>Certificaciones</t>
  </si>
  <si>
    <t>Supevisión de la gestión educativa de las comisiones de educación del  de  cooperativas activas</t>
  </si>
  <si>
    <t>Cantidad de comisiones educativas supervisadas</t>
  </si>
  <si>
    <t>Notificación</t>
  </si>
  <si>
    <t>Trámite</t>
  </si>
  <si>
    <t>Capacitación a las Comisiones Educativas de las cooperativas activas</t>
  </si>
  <si>
    <t>Cantidad de comisiones educativas capacitadas</t>
  </si>
  <si>
    <t>Desarrollo de programas de capacitación a  cooperativas fruto de acuerdos interinstitucionales, con Conadis, Programa Coopera Banreservas, IAD, FEDA, Bagricola, MEPyD, PROSOLI, Comisión de Campesinos</t>
  </si>
  <si>
    <t>Cantidad de cooperativas incorporadas mediante a acuerdos capacitadas</t>
  </si>
  <si>
    <t>Certificaciones entregadas</t>
  </si>
  <si>
    <t>Programa de Educación Ambiental</t>
  </si>
  <si>
    <t>Cantidad de cooperativas educadas en temas de ambientales</t>
  </si>
  <si>
    <t>Convatorias</t>
  </si>
  <si>
    <t>Conferencias</t>
  </si>
  <si>
    <t>Llamadas, mensajes por correo electrónico y WhatsApp</t>
  </si>
  <si>
    <t>Listado de participantes, informes, fotos, videos, material eductivo</t>
  </si>
  <si>
    <t>Certificado</t>
  </si>
  <si>
    <t>Llamadas telefónicas, correo electrónicos, formulario de inscripción de comisiones educativas</t>
  </si>
  <si>
    <t>Visto bueno o reporte para remitir a Fiscalización</t>
  </si>
  <si>
    <t xml:space="preserve">Llamadas telefónicas, correo electrónicos, </t>
  </si>
  <si>
    <t>Brochure, PPT, Lista de asistencia, fotos</t>
  </si>
  <si>
    <t>Lista de asistencia, fotos y acuerdos</t>
  </si>
  <si>
    <t>Listado de participantes, informes, fotos, PPT</t>
  </si>
  <si>
    <t>Correos electrónicos, llamadas telefónicas y WhatsApp</t>
  </si>
  <si>
    <t>Listado de participantes, informes, fotos</t>
  </si>
  <si>
    <r>
      <t>Cantidad de Mt.</t>
    </r>
    <r>
      <rPr>
        <vertAlign val="superscript"/>
        <sz val="10"/>
        <rFont val="Calibri Light"/>
        <family val="2"/>
      </rPr>
      <t>2</t>
    </r>
    <r>
      <rPr>
        <sz val="10"/>
        <rFont val="Calibri Light"/>
        <family val="2"/>
      </rPr>
      <t xml:space="preserve">  remodelados en la Sede Central y Centros Regionales</t>
    </r>
  </si>
  <si>
    <t>Ene.</t>
  </si>
  <si>
    <t>Feb.</t>
  </si>
  <si>
    <t>Mar.</t>
  </si>
  <si>
    <t>Abr.</t>
  </si>
  <si>
    <t>May.</t>
  </si>
  <si>
    <t>Jun.</t>
  </si>
  <si>
    <t>Jul.</t>
  </si>
  <si>
    <t>Ago.</t>
  </si>
  <si>
    <t>Sep.</t>
  </si>
  <si>
    <t>Oct.</t>
  </si>
  <si>
    <t>Nov.</t>
  </si>
  <si>
    <t>Dic.</t>
  </si>
  <si>
    <t>Sensibilización sobre los principios basicos y filosóficos del cooperativismo</t>
  </si>
  <si>
    <t>Las cooperativas activas cumplan con los programas  educación</t>
  </si>
  <si>
    <t>Cumplimiento de la ley 127/64</t>
  </si>
  <si>
    <t>Estructuración sólida en materia de educación de cooperativas fruto de acuerdos</t>
  </si>
  <si>
    <t>Sensibilización sobre el cuadado del medio ambiente en la operación de las cooperativas, sin importar la tipología</t>
  </si>
  <si>
    <r>
      <t xml:space="preserve">Institución: </t>
    </r>
    <r>
      <rPr>
        <sz val="14"/>
        <color indexed="8"/>
        <rFont val="Calibri Light"/>
        <family val="2"/>
      </rPr>
      <t xml:space="preserve"> Instituto de Desarrollo y Crédito Cooperativo (IDECOOP)</t>
    </r>
  </si>
  <si>
    <r>
      <t>Ejes Estratégicos:</t>
    </r>
    <r>
      <rPr>
        <sz val="14"/>
        <color indexed="8"/>
        <rFont val="Calibri Light"/>
        <family val="2"/>
      </rPr>
      <t xml:space="preserve"> Fomento y Desarrollo Cooperativo; Fortalecimiento Institucional; Fortalecimiento del Marco Legal Institucional y Supervisión y Regulación del Sector</t>
    </r>
  </si>
  <si>
    <t>Dirección de Supervisión de Riesgos y PLAFT</t>
  </si>
  <si>
    <t>Departamento de Acuerdo Interinstitucionales</t>
  </si>
  <si>
    <t>Relacionar a la Institución con los principales Organismos Internacionales del Mundo Cooperativista</t>
  </si>
  <si>
    <t>Establecer acuerdos y relaciones con organismos e intituciones nacionales e internacionales que incidan en el desarrollo del IDECOOP y de las Cooperativas</t>
  </si>
  <si>
    <t>Gestionar reuniones con las Instituciones acordadas</t>
  </si>
  <si>
    <t>Realizar reuniones de seguimiento con areas de la institucion invocradas en procesos de firmas de acuerdos</t>
  </si>
  <si>
    <t>Cantidad de alianzas establecidas con organismos internacionales</t>
  </si>
  <si>
    <t>Cantidad de acuerdos establecidos y firmados</t>
  </si>
  <si>
    <t>Reuniones realizadas con las entidades con las que se ha firmado acuerdos</t>
  </si>
  <si>
    <t>Reuniones o jornadas de trabajo realizadas</t>
  </si>
  <si>
    <t xml:space="preserve">Reuniones  </t>
  </si>
  <si>
    <t>Actividad</t>
  </si>
  <si>
    <t>Convocatorias, correos, minutas de reuniones</t>
  </si>
  <si>
    <t>Fotos, Informes, PPT</t>
  </si>
  <si>
    <t>Acuerdo preliminar</t>
  </si>
  <si>
    <t>Firmas de acuerdo</t>
  </si>
  <si>
    <t>Tener acercamiento y alianzas con cada entidad nacionales e internacionales</t>
  </si>
  <si>
    <t>Lista de asistencia, fotos, minutas</t>
  </si>
  <si>
    <t>Documento del acuerdo preliminar</t>
  </si>
  <si>
    <t>Acuerdo firmado, fotos, minuta</t>
  </si>
  <si>
    <t>Acuerdos establecidos y firmados</t>
  </si>
  <si>
    <t>Reportes, Correos</t>
  </si>
  <si>
    <t>Fotos, Reportes, lista de asistencia, munuta</t>
  </si>
  <si>
    <t>Fotos, Reportes, Listado de Asistencia</t>
  </si>
  <si>
    <r>
      <t xml:space="preserve">Políticas Sectoriales Prioritarias a ejecutar en el 2022: </t>
    </r>
    <r>
      <rPr>
        <sz val="14"/>
        <rFont val="Calibri Light"/>
        <family val="2"/>
      </rPr>
      <t xml:space="preserve">Apoyar la población rural,el desarrollo agropecuario y pesquero </t>
    </r>
  </si>
  <si>
    <t>MATRÍZ RECOPILACIÓN DE INFORMACIÓN POA TRIMESTRAL, ENERO-MARZO 2022</t>
  </si>
  <si>
    <r>
      <t xml:space="preserve">Políticas Sectoriales Prioritarias a ejecutar en el 2022: </t>
    </r>
    <r>
      <rPr>
        <sz val="14"/>
        <color indexed="8"/>
        <rFont val="Calibri Light"/>
        <family val="2"/>
      </rPr>
      <t xml:space="preserve">Apoyar la población rural, el desarrollo agropecuario y pesquero </t>
    </r>
  </si>
  <si>
    <t>2do. Trim.</t>
  </si>
  <si>
    <t>3er. Trim.</t>
  </si>
  <si>
    <t>hgjn</t>
  </si>
  <si>
    <t>%</t>
  </si>
  <si>
    <t>Total Meta 1T, 2T, 3T</t>
  </si>
  <si>
    <t xml:space="preserve">Total Meta Física 1T,2T,3T, Planificada </t>
  </si>
  <si>
    <t>Total Meta Física 1T, 2T, 3T Ejecutada</t>
  </si>
  <si>
    <t>Departamento Programas y Proyectos Especiales</t>
  </si>
  <si>
    <t>Promedio Departamento Programas y Proyectos Especiales</t>
  </si>
  <si>
    <t>Promedio Dirección de Fomento y Desarrollo</t>
  </si>
  <si>
    <t>Promedio Departamento de Fomento Cooperativo</t>
  </si>
  <si>
    <t>Promedio Dirección Asistencia Técnica</t>
  </si>
  <si>
    <t>Promedio Departamento de Educación</t>
  </si>
  <si>
    <t>Promedio Dirección de Fiscalización</t>
  </si>
  <si>
    <t>Promedio Dirección de Supervisión de Riesgos y PLAFT</t>
  </si>
  <si>
    <t>Promedio Dirección de Recursos Humanos</t>
  </si>
  <si>
    <t>Promedio Departamento de Comunicaciones</t>
  </si>
  <si>
    <t>Promedio general</t>
  </si>
  <si>
    <t>1T</t>
  </si>
  <si>
    <t>2T</t>
  </si>
  <si>
    <t>3T</t>
  </si>
  <si>
    <t>3T %</t>
  </si>
  <si>
    <t>2T %</t>
  </si>
  <si>
    <t xml:space="preserve">Total Meta Física T2, Planificada </t>
  </si>
  <si>
    <t xml:space="preserve">Total Meta Física 3T, Planificada </t>
  </si>
  <si>
    <t xml:space="preserve">Total Meta Física 1T, Planificada </t>
  </si>
  <si>
    <t>1T %</t>
  </si>
  <si>
    <t>Promedio Dirección Financiera</t>
  </si>
  <si>
    <t>Notas</t>
  </si>
  <si>
    <t xml:space="preserve">Las celdas en blanco, salen en blanco porque no se calcula lo planificado en 0, entonces sale en blanco para que no se calcule en el porcentaje general de cada direccion o departamento </t>
  </si>
  <si>
    <t>Solo se contempla lo ejecutado a un 100%</t>
  </si>
  <si>
    <t xml:space="preserve">Cambiar a mejor descipcion </t>
  </si>
  <si>
    <t>Ʃ</t>
  </si>
  <si>
    <t>Ejecución IDECOOP -Comparativo</t>
  </si>
  <si>
    <t>2T-2022</t>
  </si>
  <si>
    <t>3T-2022</t>
  </si>
  <si>
    <t>PROM.</t>
  </si>
  <si>
    <t xml:space="preserve"> </t>
  </si>
  <si>
    <t>PROMEDIO DE EJECUCIÓN DE LAS METAS POA IDECOOP, 2022</t>
  </si>
  <si>
    <t>GRÁFICO POR DIRECIONES O DEPARTAMENTOS</t>
  </si>
  <si>
    <t>DIRECION</t>
  </si>
  <si>
    <t>Ejecución promedio 2T-2022</t>
  </si>
  <si>
    <t>Ejecución promedio 3T-2022</t>
  </si>
  <si>
    <t>Departamentos</t>
  </si>
  <si>
    <t>EJECUCIÓN PROMEDIO, POR DEPARTAMENTOS</t>
  </si>
  <si>
    <t>GENERAL</t>
  </si>
  <si>
    <t>1er.Trim. Ejecutado</t>
  </si>
  <si>
    <t>2do. Trim. Ejecutado</t>
  </si>
  <si>
    <t>3er. Trim. Ejecutado</t>
  </si>
  <si>
    <t>1T-2022</t>
  </si>
  <si>
    <t>Ejecución promedio 1T-2022</t>
  </si>
  <si>
    <t xml:space="preserve">               Ʃ</t>
  </si>
  <si>
    <t>Ejecución acumulada 1T,2T,3T-2022</t>
  </si>
  <si>
    <t>ÁREAS ORGANIZACIONALES -IDECOOP EJECUCIÓN PROMEDIO 1T-2T-3T del 2022</t>
  </si>
  <si>
    <t>Implementación del Sistema de Gestión de Calidad (ISO 9001-2015);  ISO 37001</t>
  </si>
  <si>
    <t xml:space="preserve">Cantidad de procesos estandarizados </t>
  </si>
  <si>
    <t>Implementación de la oficina virtual</t>
  </si>
  <si>
    <t xml:space="preserve">Cantidad de Cooperativas incorporadas a través de la Oficina Virtual </t>
  </si>
  <si>
    <t xml:space="preserve">Simplificación de trámites </t>
  </si>
  <si>
    <t>Cantidad de Procesos automatizados en la institución</t>
  </si>
  <si>
    <t xml:space="preserve">Implementación de la Carta Compromiso </t>
  </si>
  <si>
    <t xml:space="preserve">Cantidad de compromisos cumplidos en los servicios ofrecidos </t>
  </si>
  <si>
    <t xml:space="preserve">1.Asistencia técnica del Ministerio de Administración Pública  2.Elaboración del primer borrón  Identificación de los servicios a comprometer </t>
  </si>
  <si>
    <t xml:space="preserve">Premio Nacional de la Calidad al Sector Público Dominicano </t>
  </si>
  <si>
    <t xml:space="preserve">Medalla Obtenida después de la deliberación del Jurado </t>
  </si>
  <si>
    <t xml:space="preserve">1.Varias capacitaciones recibidas del Ministerio de Administración Pública                                           2. Elaboración de la Memoria de Postulación  3.Visita por parte de los evaluadores </t>
  </si>
  <si>
    <t>Cumplimiento del Sistema de Gestión de Administración Público (SISMAP)</t>
  </si>
  <si>
    <t xml:space="preserve">Porcentaje de cumplimiento en escala objetivo logrado en el Sistema de Gestión de Administración Público (SISMAP)  </t>
  </si>
  <si>
    <t>1.Validar evidencia     2.Verificar plazos de actualización 3. Establecer mecanismos internos de seguimiento a los subgerentes de metas  4.Revisión periódica junto a la Coordinadora del sistema</t>
  </si>
  <si>
    <t>Cumplimiento del Sistema de Gestión de Compras Públicas ( SISCOMPRAS )</t>
  </si>
  <si>
    <t xml:space="preserve">Porcentaje de cumplimiento en escala objetivo logrado en el Sistema de Gestión de Compras Públicas  (SISCOMPRAS )  </t>
  </si>
  <si>
    <t>Cumplimiento de las Normas Básicas de Control Interno ( NOBACI )</t>
  </si>
  <si>
    <t>Porcentaje de cumplimiento en escala objetivo logrado en las Normas Básicas de Control Interno ( NOBACI)</t>
  </si>
  <si>
    <t>Cumplimiento en el Portal Único de Transparencia y Cumplimiento Ley 200-04</t>
  </si>
  <si>
    <t>Porcentaje de cumplimiento en escala objetivo logrado en el Portal Único de Transparencia y Cumplimiento Ley 200-04</t>
  </si>
  <si>
    <t xml:space="preserve">Implementación de Manuales , Politicas de procedimientos internos </t>
  </si>
  <si>
    <t xml:space="preserve">Porcentaje de cumplimiento de las áreas </t>
  </si>
  <si>
    <t xml:space="preserve">Medición de la satisfacción ciudadana </t>
  </si>
  <si>
    <t>Cantidad  de  encuestas realizadas</t>
  </si>
  <si>
    <t xml:space="preserve">Seguimiento de cumplimiento de los Planes de mejora </t>
  </si>
  <si>
    <t>Cantidad  de  actividades planteadas realizadas</t>
  </si>
  <si>
    <t xml:space="preserve">Elaboración de autoevaluación anual </t>
  </si>
  <si>
    <t xml:space="preserve">Autodianóstico remitido al Ministerio de Administración Pública </t>
  </si>
  <si>
    <t xml:space="preserve">Obtener Certificación NORTIC E1 OGTIC </t>
  </si>
  <si>
    <t xml:space="preserve">Creación e implemntación de programa de responsabilidad social </t>
  </si>
  <si>
    <t xml:space="preserve">Cantidad  de actividades de responsabilidad social </t>
  </si>
  <si>
    <t>Gestión de riesgo del eje del Plan Estratégico  Fortalecimiento Institucional</t>
  </si>
  <si>
    <t xml:space="preserve">Seguimientos a las áreas de apoyo de la institución </t>
  </si>
  <si>
    <t xml:space="preserve">1. Levantamiento de dificultades                              2.Reuniones de seguimiento            </t>
  </si>
  <si>
    <t xml:space="preserve">Firma Digital </t>
  </si>
  <si>
    <t xml:space="preserve">Implementación de Firma Digital </t>
  </si>
  <si>
    <t xml:space="preserve">1.Levantamiento de la Dirección de Asistencia Técnica y Asesoría Legal, 2. Acompañamiento con la consultoría externa 3. Jornadas de Capacitaciones a los colaboradores de la Dirección de Asistencia Técnica y Asesoría Legal </t>
  </si>
  <si>
    <t xml:space="preserve">1.Monitoreo de  la gestión de la unidad de compras 2. Remitir informes de hallazgos en el Portal Transaccional </t>
  </si>
  <si>
    <t>1. Actualizar las evidencias de los requerimientos establecidos 2.Realizar auditoría interna a las diferentes áreas en seguimiento al cumplimiento de los requerimientos establecidos 3.Elaborar informes de seguimientos.</t>
  </si>
  <si>
    <t>1. Recibir las solicitudes de información 2.Tramitar las solicitudes a las áreas competentes 3.Emitir comunicaciones de remisión de solicitudes. 4.Dar seguimiento a las solicitudes. 5. Recopilar y entregar las informaciones solicitadas a los usuarios. 6.Realizar la revisión del SAIP.  7.Actualizar informe mensual para el control de respuesta de  las solicitudes.</t>
  </si>
  <si>
    <t xml:space="preserve">1. Levantamiento interno. 2. Jornadas de socialización con los colaboradores. 3.Remitir como evidencia a la carga de NOBACI   </t>
  </si>
  <si>
    <t xml:space="preserve">1.Diseño de encuesta. 2. Remisión de encuesta a las áreas prestadoras de servicios. 3. Realizar informe de resultados </t>
  </si>
  <si>
    <t xml:space="preserve">1. Seguimiento a lo planteado en el plan de mejora. 2.  Remitir al Minsiterio de Administración Pública como evidencia de ubducador del SISMAP                               3.Elaboración de informe de cumplimiento </t>
  </si>
  <si>
    <t xml:space="preserve">1.Solicitar evidencias a  las áreas que se autoevaluan. 2.Elaboración del autodiagnóstico. 3.Elaboración de Plan de Acción de Mejora </t>
  </si>
  <si>
    <t>1. Realizar solicitud y darle seguimiento. 2.Presentar evidencias.   3.Implementar sello de certificación.</t>
  </si>
  <si>
    <t xml:space="preserve">1. Organizar y coordinar  la actividad. 2.Distribución de los colaboradores para llevar a cabo la actividad. 3.Realizar lsitados de asistencia </t>
  </si>
  <si>
    <t xml:space="preserve">1. Levantamiento de documentos  requeridos por OGTIC 2. Reuniones virtuales presentación de proyecto 3. Capacitación equipo coordinador  4.Remisión de accesos a la plataforma Firma Gob </t>
  </si>
  <si>
    <t xml:space="preserve">Departamento de Fortalecimiento Institucional </t>
  </si>
  <si>
    <t>GRÁFICO - PRESENTACIÓN DE RESULTADOS POA</t>
  </si>
  <si>
    <t>Cantidad de Mt.2  remodelados en la Sede Central y Centros Regionales</t>
  </si>
  <si>
    <t xml:space="preserve">promedio </t>
  </si>
  <si>
    <t>Nuevos grupos cooperativos alcanzados de todas las tipologías</t>
  </si>
  <si>
    <t xml:space="preserve">Cooperativas estatales incorporadas </t>
  </si>
  <si>
    <t>Asambleas constitutivas de cooperativas</t>
  </si>
  <si>
    <t>Procesos realizados</t>
  </si>
  <si>
    <t>Cooperativas reactivadas</t>
  </si>
  <si>
    <t xml:space="preserve">Cooperativas Intervenidas </t>
  </si>
  <si>
    <t>Usuarios que recibieron asistencia</t>
  </si>
  <si>
    <t>Talleres impartidos</t>
  </si>
  <si>
    <t>Charlas impartidas</t>
  </si>
  <si>
    <t>Sistemas contables de Cooperativas  sup</t>
  </si>
  <si>
    <t>Cooperativas acompañadas</t>
  </si>
  <si>
    <t>Grupos cooperativos capacitados</t>
  </si>
  <si>
    <t>Cooperativas capacitadas</t>
  </si>
  <si>
    <t>Cooperativas en formación educadas</t>
  </si>
  <si>
    <t>Comisiones educativas supervisadas</t>
  </si>
  <si>
    <t>Comisiones educativas capacitadas</t>
  </si>
  <si>
    <t>Cooperativas incorporadas acuerdos capacitadas</t>
  </si>
  <si>
    <t>Cooperativas educadas en temas de ambientales</t>
  </si>
  <si>
    <t>Estados Financieros revisados y validados</t>
  </si>
  <si>
    <t>Cooperativas Fiscalizadas e inpeccionadas</t>
  </si>
  <si>
    <t xml:space="preserve">Cooperativas certificadas por cumplmiento de Reserva Educativa </t>
  </si>
  <si>
    <t>Cooperativas Liquidadas</t>
  </si>
  <si>
    <t>Certificaciones emitidas</t>
  </si>
  <si>
    <t>Manuales revisados</t>
  </si>
  <si>
    <t>Mt.2  remodelados en la Sede Central y Centros Regionales</t>
  </si>
  <si>
    <t>Adquirir  flotilla vehicular</t>
  </si>
  <si>
    <t>Logistica para visitas de trabajo</t>
  </si>
  <si>
    <t>Unidades Departamentales evaludas</t>
  </si>
  <si>
    <t>Procesos licitados, convocados a ofertar</t>
  </si>
  <si>
    <t>Grupos captados</t>
  </si>
  <si>
    <t>Grupos cooperativos sensibilizados en Fomento Cooperativo</t>
  </si>
  <si>
    <t>Visitas realizadas</t>
  </si>
  <si>
    <t>Activos fijos codificados</t>
  </si>
  <si>
    <t xml:space="preserve">Personas capacitadas </t>
  </si>
  <si>
    <t>Colaboradores motivados en sus áreas de trabajo</t>
  </si>
  <si>
    <t>Sistemas implementados</t>
  </si>
  <si>
    <t xml:space="preserve">Actividades coordinadas en  Departamentos </t>
  </si>
  <si>
    <t>Alianzas establecidas con organismos internacionales</t>
  </si>
  <si>
    <t>Reuniones realizadas con las entidades (acuerdos)</t>
  </si>
  <si>
    <t xml:space="preserve">1.Levantamiento de procesos </t>
  </si>
  <si>
    <t xml:space="preserve">Borrón  Identificación de los servicios a comprometer </t>
  </si>
  <si>
    <t xml:space="preserve">Varias capacitaciones recibidas del Ministerio de Administración Pública </t>
  </si>
  <si>
    <t>Establecer mecanismos internos de seguimiento a los subgerentes de metas</t>
  </si>
  <si>
    <t>Actualizar las evidencias de los requerimientos establecidos</t>
  </si>
  <si>
    <t xml:space="preserve">Recibir las solicitudes de información </t>
  </si>
  <si>
    <t xml:space="preserve">Jornadas de socialización con los colaboradores de NOBACI   </t>
  </si>
  <si>
    <t>Diseño de encuesta</t>
  </si>
  <si>
    <t>Evidencia de indicador del SISMAP.</t>
  </si>
  <si>
    <t xml:space="preserve">Elaboración del autodiagnóstico. </t>
  </si>
  <si>
    <t>Implementar sello de certificación.</t>
  </si>
  <si>
    <t xml:space="preserve">Llevar a cabo la actividad responsabilidad social </t>
  </si>
  <si>
    <t xml:space="preserve">Levantamiento de dificultades           </t>
  </si>
  <si>
    <t xml:space="preserve">Levantamiento de documentos  requeridos por OGTIC  </t>
  </si>
  <si>
    <t>Cooperativas fruto de los acuerdos activos</t>
  </si>
  <si>
    <t>Producto</t>
  </si>
  <si>
    <t>Capacitación y fortalecimiento de los colaboradores</t>
  </si>
  <si>
    <t>Nómina de empleados  realizados</t>
  </si>
  <si>
    <t>Expedientes actulizados</t>
  </si>
  <si>
    <t>Asistencia de colaboradores registrada</t>
  </si>
  <si>
    <t>Personal evaluado en base al desempeño</t>
  </si>
  <si>
    <t>Falta direccion Dfinanciera</t>
  </si>
  <si>
    <t>Falta activo fijo</t>
  </si>
  <si>
    <t xml:space="preserve">Falta fortalecimiento </t>
  </si>
  <si>
    <t>revisar la ejecucion de adm prncipalmente los mts2 contruidos y los vehiculos</t>
  </si>
  <si>
    <t>4to trimestre</t>
  </si>
  <si>
    <t xml:space="preserve">Promedio Departamento de Fortalecimiento Institucional </t>
  </si>
  <si>
    <r>
      <t xml:space="preserve">Institución: </t>
    </r>
    <r>
      <rPr>
        <b/>
        <sz val="12"/>
        <color indexed="8"/>
        <rFont val="Calibri Light"/>
        <family val="2"/>
      </rPr>
      <t xml:space="preserve"> Instituto de Desarrollo y Crédito Cooperativo (IDECOOP)</t>
    </r>
  </si>
  <si>
    <r>
      <t>Ejes Estratégicos:</t>
    </r>
    <r>
      <rPr>
        <b/>
        <sz val="12"/>
        <color indexed="8"/>
        <rFont val="Calibri Light"/>
        <family val="2"/>
      </rPr>
      <t xml:space="preserve"> Fomento y Desarrollo Cooperativo; Fortalecimiento Institucional; Fortalecimiento del Marco Legal Institucional y Supervisión y Regulación del Sector</t>
    </r>
  </si>
  <si>
    <r>
      <t xml:space="preserve">Políticas Sectoriales Prioritarias a ejecutar en el 2022: </t>
    </r>
    <r>
      <rPr>
        <b/>
        <sz val="12"/>
        <color indexed="8"/>
        <rFont val="Calibri Light"/>
        <family val="2"/>
      </rPr>
      <t xml:space="preserve">Apoyar la población rural, el desarrollo agropecuario y pesquero </t>
    </r>
  </si>
  <si>
    <t>Metas Ejecutadas</t>
  </si>
  <si>
    <t>Metas No Ejecutadas</t>
  </si>
  <si>
    <t>Dirección Administrativa</t>
  </si>
  <si>
    <t xml:space="preserve">División de Acuerdo Internacional </t>
  </si>
  <si>
    <t>Dirección de Planificación y Desarrollo</t>
  </si>
  <si>
    <t>Promedio Dirección Administrativa</t>
  </si>
  <si>
    <t xml:space="preserve">DIRECION PLANFICIACION </t>
  </si>
  <si>
    <t>Metas Planificada</t>
  </si>
  <si>
    <t>EJECUCIÓN PROMEDIO, POR DIRECIONES T1,T2,T3</t>
  </si>
  <si>
    <t>.</t>
  </si>
  <si>
    <t>Renovación de las licencias NORTIC A2</t>
  </si>
  <si>
    <t>Metas No Ejecutadas 1T,2,T,3T</t>
  </si>
  <si>
    <t>Metas No Ejecutadas 3T,2022</t>
  </si>
  <si>
    <t>Ejecución ejecutada 3T-2022</t>
  </si>
  <si>
    <t>MATRÍZ RECOPILACIÓN DE INFORMACIÓN POA TRIMESTRAL, JULIO-SEPTIEMBRE 2022</t>
  </si>
  <si>
    <t>Dirección Prevención de Riesgos</t>
  </si>
  <si>
    <t xml:space="preserve">Total Meta Física 4T, Planificada </t>
  </si>
  <si>
    <t>4T</t>
  </si>
  <si>
    <t>4T %</t>
  </si>
  <si>
    <t>Total Meta Física 4T,Ejecutado</t>
  </si>
  <si>
    <t>Ʃ2022</t>
  </si>
  <si>
    <t>4T-2022</t>
  </si>
  <si>
    <t>Ejecución promedio 4T-2023</t>
  </si>
  <si>
    <t xml:space="preserve">Promedio Division de Acuerdo Institucional </t>
  </si>
  <si>
    <t>Ejecución acumulada 1T,2T,3T-4T,2022</t>
  </si>
  <si>
    <t>Dir. de Fomento y Desarrollo</t>
  </si>
  <si>
    <t>Dir. Asistencia Técnica</t>
  </si>
  <si>
    <t>Dir. de Fiscalización</t>
  </si>
  <si>
    <t>Dir. Administrativa</t>
  </si>
  <si>
    <t>Dir. Financiera</t>
  </si>
  <si>
    <t>Dir. de Planificación y Desarrollo</t>
  </si>
  <si>
    <t>Dir. de Recursos Humanos</t>
  </si>
  <si>
    <t xml:space="preserve">División de Cooperación Internacional </t>
  </si>
  <si>
    <t>Dir. Prevención de Riesgos</t>
  </si>
  <si>
    <t>PPT</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</si>
</sst>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43" formatCode="_(* #,##0.00_);_(* \(#,##0.00\);_(* &quot;-&quot;??_);_(@_)"/>
    <numFmt numFmtId="164" formatCode="_(* #,##0_);_(* \(#,##0\);_(* &quot;-&quot;??_);_(@_)"/>
  </numFmts>
  <fonts count="50">
    <font>
      <sz val="11"/>
      <color theme="1"/>
      <name val="Calibri"/>
      <family val="2"/>
      <scheme val="minor"/>
    </font>
    <font>
      <b/>
      <sz val="9"/>
      <color indexed="81"/>
      <name val="Tahoma"/>
      <family val="2"/>
    </font>
    <font>
      <sz val="9"/>
      <color indexed="81"/>
      <name val="Tahoma"/>
      <family val="2"/>
    </font>
    <font>
      <b/>
      <sz val="10"/>
      <name val="Calibri Light"/>
      <family val="2"/>
    </font>
    <font>
      <sz val="10"/>
      <name val="Calibri Light"/>
      <family val="2"/>
    </font>
    <font>
      <vertAlign val="superscript"/>
      <sz val="10"/>
      <name val="Calibri Light"/>
      <family val="2"/>
    </font>
    <font>
      <sz val="14"/>
      <color indexed="8"/>
      <name val="Calibri Light"/>
      <family val="2"/>
    </font>
    <font>
      <b/>
      <sz val="14"/>
      <name val="Calibri Light"/>
      <family val="2"/>
    </font>
    <font>
      <sz val="11"/>
      <color theme="1"/>
      <name val="Calibri"/>
      <family val="2"/>
      <scheme val="minor"/>
    </font>
    <font>
      <b/>
      <sz val="11"/>
      <color theme="1"/>
      <name val="Calibri"/>
      <family val="2"/>
      <scheme val="minor"/>
    </font>
    <font>
      <sz val="11"/>
      <name val="Calibri"/>
      <family val="2"/>
      <scheme val="minor"/>
    </font>
    <font>
      <b/>
      <sz val="11"/>
      <color theme="1"/>
      <name val="Cambria"/>
      <family val="1"/>
      <scheme val="major"/>
    </font>
    <font>
      <sz val="11"/>
      <color theme="1"/>
      <name val="Cambria"/>
      <family val="2"/>
      <scheme val="major"/>
    </font>
    <font>
      <sz val="11"/>
      <color theme="1"/>
      <name val="Cambria"/>
      <family val="1"/>
      <scheme val="major"/>
    </font>
    <font>
      <sz val="10"/>
      <color theme="1"/>
      <name val="Calibri Light"/>
      <family val="2"/>
    </font>
    <font>
      <b/>
      <sz val="10"/>
      <color theme="1"/>
      <name val="Calibri Light"/>
      <family val="2"/>
    </font>
    <font>
      <b/>
      <sz val="14"/>
      <color theme="1"/>
      <name val="Calibri Light"/>
      <family val="2"/>
    </font>
    <font>
      <b/>
      <sz val="12"/>
      <color theme="0" tint="-0.14999847407452621"/>
      <name val="Calibri Light"/>
      <family val="2"/>
    </font>
    <font>
      <b/>
      <sz val="22"/>
      <color theme="1"/>
      <name val="Calibri Light"/>
      <family val="2"/>
    </font>
    <font>
      <sz val="14"/>
      <name val="Calibri Light"/>
      <family val="2"/>
    </font>
    <font>
      <b/>
      <sz val="12"/>
      <name val="Calibri Light"/>
      <family val="2"/>
    </font>
    <font>
      <sz val="11"/>
      <name val="Calibri Light"/>
      <family val="2"/>
    </font>
    <font>
      <sz val="11"/>
      <color theme="1"/>
      <name val="Calibri Light"/>
      <family val="2"/>
    </font>
    <font>
      <b/>
      <sz val="10"/>
      <color rgb="FFFF0000"/>
      <name val="Calibri Light"/>
      <family val="2"/>
    </font>
    <font>
      <sz val="10"/>
      <color rgb="FFFF0000"/>
      <name val="Calibri Light"/>
      <family val="2"/>
    </font>
    <font>
      <b/>
      <sz val="11"/>
      <color theme="1"/>
      <name val="Calibri Light"/>
      <family val="2"/>
    </font>
    <font>
      <b/>
      <sz val="22"/>
      <color rgb="FFFF0000"/>
      <name val="Calibri Light"/>
      <family val="2"/>
    </font>
    <font>
      <b/>
      <sz val="14"/>
      <color rgb="FFFF0000"/>
      <name val="Calibri Light"/>
      <family val="2"/>
    </font>
    <font>
      <b/>
      <sz val="22"/>
      <name val="Calibri Light"/>
      <family val="2"/>
    </font>
    <font>
      <b/>
      <sz val="11"/>
      <color theme="0"/>
      <name val="Calibri"/>
      <family val="2"/>
      <scheme val="minor"/>
    </font>
    <font>
      <sz val="11"/>
      <color theme="0"/>
      <name val="Calibri"/>
      <family val="2"/>
      <scheme val="minor"/>
    </font>
    <font>
      <b/>
      <u/>
      <sz val="18"/>
      <name val="AR JULIAN"/>
    </font>
    <font>
      <b/>
      <sz val="11"/>
      <color theme="4" tint="-0.499984740745262"/>
      <name val="Calibri"/>
      <family val="2"/>
      <scheme val="minor"/>
    </font>
    <font>
      <b/>
      <sz val="11"/>
      <color rgb="FF0070C0"/>
      <name val="Calibri"/>
      <family val="2"/>
      <scheme val="minor"/>
    </font>
    <font>
      <b/>
      <sz val="11"/>
      <color theme="4" tint="-0.249977111117893"/>
      <name val="Calibri"/>
      <family val="2"/>
      <scheme val="minor"/>
    </font>
    <font>
      <b/>
      <sz val="16"/>
      <color theme="4" tint="-0.499984740745262"/>
      <name val="Calibri"/>
      <family val="2"/>
      <scheme val="minor"/>
    </font>
    <font>
      <b/>
      <sz val="12"/>
      <color theme="0"/>
      <name val="Calibri"/>
      <family val="2"/>
      <scheme val="minor"/>
    </font>
    <font>
      <b/>
      <sz val="12"/>
      <color rgb="FF0070C0"/>
      <name val="Calibri"/>
      <family val="2"/>
      <scheme val="minor"/>
    </font>
    <font>
      <sz val="8"/>
      <name val="Calibri Light"/>
      <family val="2"/>
    </font>
    <font>
      <sz val="8"/>
      <color theme="0"/>
      <name val="Calibri Light"/>
      <family val="2"/>
    </font>
    <font>
      <sz val="11"/>
      <color theme="0"/>
      <name val="Calibri Light"/>
      <family val="2"/>
    </font>
    <font>
      <b/>
      <sz val="10"/>
      <color theme="0"/>
      <name val="Calibri Light"/>
      <family val="2"/>
    </font>
    <font>
      <b/>
      <sz val="12"/>
      <color theme="1"/>
      <name val="Calibri Light"/>
      <family val="2"/>
    </font>
    <font>
      <b/>
      <sz val="12"/>
      <color indexed="8"/>
      <name val="Calibri Light"/>
      <family val="2"/>
    </font>
    <font>
      <sz val="11"/>
      <color rgb="FFFF0000"/>
      <name val="Calibri"/>
      <family val="2"/>
      <scheme val="minor"/>
    </font>
    <font>
      <sz val="9"/>
      <color indexed="81"/>
      <name val="Tahoma"/>
      <charset val="1"/>
    </font>
    <font>
      <b/>
      <sz val="9"/>
      <color indexed="81"/>
      <name val="Tahoma"/>
      <charset val="1"/>
    </font>
    <font>
      <sz val="11"/>
      <color theme="4" tint="-0.249977111117893"/>
      <name val="Calibri"/>
      <family val="2"/>
      <scheme val="minor"/>
    </font>
    <font>
      <b/>
      <sz val="11"/>
      <color rgb="FFFF0000"/>
      <name val="Calibri"/>
      <family val="2"/>
      <scheme val="minor"/>
    </font>
    <font>
      <sz val="8"/>
      <name val="Calibri"/>
      <family val="2"/>
      <scheme val="minor"/>
    </font>
  </fonts>
  <fills count="34">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2"/>
        <bgColor indexed="64"/>
      </patternFill>
    </fill>
    <fill>
      <patternFill patternType="solid">
        <fgColor theme="3" tint="-0.499984740745262"/>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tint="-0.249977111117893"/>
        <bgColor indexed="64"/>
      </patternFill>
    </fill>
    <fill>
      <patternFill patternType="solid">
        <fgColor theme="8" tint="-0.249977111117893"/>
        <bgColor indexed="64"/>
      </patternFill>
    </fill>
    <fill>
      <patternFill patternType="solid">
        <fgColor rgb="FFFFFF6D"/>
        <bgColor indexed="64"/>
      </patternFill>
    </fill>
    <fill>
      <patternFill patternType="solid">
        <fgColor rgb="FFEFF4FB"/>
        <bgColor indexed="64"/>
      </patternFill>
    </fill>
    <fill>
      <patternFill patternType="solid">
        <fgColor theme="2" tint="-0.249977111117893"/>
        <bgColor indexed="64"/>
      </patternFill>
    </fill>
    <fill>
      <patternFill patternType="solid">
        <fgColor rgb="FFC0E498"/>
        <bgColor indexed="64"/>
      </patternFill>
    </fill>
    <fill>
      <patternFill patternType="solid">
        <fgColor theme="1" tint="0.499984740745262"/>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8" tint="0.39997558519241921"/>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theme="0" tint="-0.34998626667073579"/>
        <bgColor indexed="64"/>
      </patternFill>
    </fill>
    <fill>
      <patternFill patternType="solid">
        <fgColor theme="3" tint="-0.249977111117893"/>
        <bgColor indexed="64"/>
      </patternFill>
    </fill>
    <fill>
      <patternFill patternType="solid">
        <fgColor rgb="FFFF0000"/>
        <bgColor indexed="64"/>
      </patternFill>
    </fill>
    <fill>
      <patternFill patternType="solid">
        <fgColor rgb="FF53C937"/>
        <bgColor indexed="64"/>
      </patternFill>
    </fill>
    <fill>
      <patternFill patternType="solid">
        <fgColor rgb="FF92D050"/>
        <bgColor indexed="64"/>
      </patternFill>
    </fill>
  </fills>
  <borders count="34">
    <border>
      <start/>
      <end/>
      <top/>
      <bottom/>
      <diagonal/>
    </border>
    <border>
      <start style="thin">
        <color indexed="64"/>
      </start>
      <end style="thin">
        <color indexed="64"/>
      </end>
      <top style="thin">
        <color indexed="64"/>
      </top>
      <bottom style="thin">
        <color indexed="64"/>
      </bottom>
      <diagonal/>
    </border>
    <border>
      <start style="medium">
        <color indexed="64"/>
      </start>
      <end style="thin">
        <color indexed="64"/>
      </end>
      <top style="thin">
        <color indexed="64"/>
      </top>
      <bottom style="thin">
        <color indexed="64"/>
      </bottom>
      <diagonal/>
    </border>
    <border>
      <start style="thin">
        <color indexed="64"/>
      </start>
      <end style="medium">
        <color indexed="64"/>
      </end>
      <top style="thin">
        <color indexed="64"/>
      </top>
      <bottom style="thin">
        <color indexed="64"/>
      </bottom>
      <diagonal/>
    </border>
    <border>
      <start style="medium">
        <color indexed="64"/>
      </start>
      <end style="thin">
        <color indexed="64"/>
      </end>
      <top style="thin">
        <color indexed="64"/>
      </top>
      <bottom style="medium">
        <color indexed="64"/>
      </bottom>
      <diagonal/>
    </border>
    <border>
      <start style="thin">
        <color indexed="64"/>
      </start>
      <end style="thin">
        <color indexed="64"/>
      </end>
      <top style="thin">
        <color indexed="64"/>
      </top>
      <bottom style="medium">
        <color indexed="64"/>
      </bottom>
      <diagonal/>
    </border>
    <border>
      <start style="thin">
        <color indexed="64"/>
      </start>
      <end style="medium">
        <color indexed="64"/>
      </end>
      <top style="thin">
        <color indexed="64"/>
      </top>
      <bottom style="medium">
        <color indexed="64"/>
      </bottom>
      <diagonal/>
    </border>
    <border>
      <start/>
      <end/>
      <top/>
      <bottom style="thin">
        <color indexed="64"/>
      </bottom>
      <diagonal/>
    </border>
    <border>
      <start/>
      <end/>
      <top style="thin">
        <color indexed="64"/>
      </top>
      <bottom style="thin">
        <color indexed="64"/>
      </bottom>
      <diagonal/>
    </border>
    <border>
      <start style="thin">
        <color indexed="64"/>
      </start>
      <end/>
      <top style="thin">
        <color indexed="64"/>
      </top>
      <bottom style="thin">
        <color indexed="64"/>
      </bottom>
      <diagonal/>
    </border>
    <border>
      <start style="thin">
        <color indexed="64"/>
      </start>
      <end style="thin">
        <color indexed="64"/>
      </end>
      <top/>
      <bottom style="thin">
        <color indexed="64"/>
      </bottom>
      <diagonal/>
    </border>
    <border>
      <start style="medium">
        <color indexed="64"/>
      </start>
      <end style="thin">
        <color indexed="64"/>
      </end>
      <top style="medium">
        <color indexed="64"/>
      </top>
      <bottom style="thin">
        <color indexed="64"/>
      </bottom>
      <diagonal/>
    </border>
    <border>
      <start style="thin">
        <color indexed="64"/>
      </start>
      <end style="thin">
        <color indexed="64"/>
      </end>
      <top style="medium">
        <color indexed="64"/>
      </top>
      <bottom style="thin">
        <color indexed="64"/>
      </bottom>
      <diagonal/>
    </border>
    <border>
      <start style="thin">
        <color indexed="64"/>
      </start>
      <end style="medium">
        <color indexed="64"/>
      </end>
      <top style="medium">
        <color indexed="64"/>
      </top>
      <bottom style="thin">
        <color indexed="64"/>
      </bottom>
      <diagonal/>
    </border>
    <border>
      <start/>
      <end/>
      <top style="medium">
        <color indexed="64"/>
      </top>
      <bottom style="thin">
        <color indexed="64"/>
      </bottom>
      <diagonal/>
    </border>
    <border>
      <start/>
      <end style="thin">
        <color indexed="64"/>
      </end>
      <top style="thin">
        <color indexed="64"/>
      </top>
      <bottom style="thin">
        <color indexed="64"/>
      </bottom>
      <diagonal/>
    </border>
    <border>
      <start style="thin">
        <color indexed="64"/>
      </start>
      <end style="thin">
        <color indexed="64"/>
      </end>
      <top style="thin">
        <color indexed="64"/>
      </top>
      <bottom/>
      <diagonal/>
    </border>
    <border>
      <start style="thin">
        <color indexed="64"/>
      </start>
      <end/>
      <top style="thin">
        <color indexed="64"/>
      </top>
      <bottom/>
      <diagonal/>
    </border>
    <border>
      <start style="thin">
        <color indexed="64"/>
      </start>
      <end/>
      <top/>
      <bottom style="thin">
        <color indexed="64"/>
      </bottom>
      <diagonal/>
    </border>
    <border>
      <start style="thin">
        <color indexed="64"/>
      </start>
      <end style="thin">
        <color indexed="64"/>
      </end>
      <top/>
      <bottom/>
      <diagonal/>
    </border>
    <border>
      <start style="thin">
        <color indexed="64"/>
      </start>
      <end/>
      <top/>
      <bottom/>
      <diagonal/>
    </border>
    <border>
      <start/>
      <end/>
      <top style="thin">
        <color indexed="64"/>
      </top>
      <bottom/>
      <diagonal/>
    </border>
    <border>
      <start style="hair">
        <color rgb="FF00B0F0"/>
      </start>
      <end style="hair">
        <color rgb="FF00B0F0"/>
      </end>
      <top style="hair">
        <color rgb="FF00B0F0"/>
      </top>
      <bottom style="hair">
        <color rgb="FF00B0F0"/>
      </bottom>
      <diagonal/>
    </border>
    <border>
      <start style="hair">
        <color rgb="FF00B0F0"/>
      </start>
      <end/>
      <top style="hair">
        <color rgb="FF00B0F0"/>
      </top>
      <bottom style="hair">
        <color rgb="FF00B0F0"/>
      </bottom>
      <diagonal/>
    </border>
    <border>
      <start/>
      <end/>
      <top style="hair">
        <color rgb="FF00B0F0"/>
      </top>
      <bottom style="hair">
        <color rgb="FF00B0F0"/>
      </bottom>
      <diagonal/>
    </border>
    <border>
      <start/>
      <end style="hair">
        <color rgb="FF00B0F0"/>
      </end>
      <top style="hair">
        <color rgb="FF00B0F0"/>
      </top>
      <bottom style="hair">
        <color rgb="FF00B0F0"/>
      </bottom>
      <diagonal/>
    </border>
    <border>
      <start style="dashed">
        <color auto="1"/>
      </start>
      <end/>
      <top style="dashed">
        <color auto="1"/>
      </top>
      <bottom/>
      <diagonal/>
    </border>
    <border>
      <start/>
      <end/>
      <top style="dashed">
        <color auto="1"/>
      </top>
      <bottom/>
      <diagonal/>
    </border>
    <border>
      <start/>
      <end style="dashed">
        <color auto="1"/>
      </end>
      <top style="dashed">
        <color auto="1"/>
      </top>
      <bottom/>
      <diagonal/>
    </border>
    <border>
      <start style="dashed">
        <color auto="1"/>
      </start>
      <end/>
      <top/>
      <bottom style="dashed">
        <color auto="1"/>
      </bottom>
      <diagonal/>
    </border>
    <border>
      <start/>
      <end/>
      <top/>
      <bottom style="dashed">
        <color auto="1"/>
      </bottom>
      <diagonal/>
    </border>
    <border>
      <start/>
      <end style="dashed">
        <color auto="1"/>
      </end>
      <top/>
      <bottom style="dashed">
        <color auto="1"/>
      </bottom>
      <diagonal/>
    </border>
    <border>
      <start/>
      <end/>
      <top style="dashed">
        <color rgb="FFFF0000"/>
      </top>
      <bottom style="dashed">
        <color rgb="FFFF0000"/>
      </bottom>
      <diagonal/>
    </border>
    <border>
      <start/>
      <end style="dashed">
        <color rgb="FFFF0000"/>
      </end>
      <top style="dashed">
        <color rgb="FFFF0000"/>
      </top>
      <bottom style="dashed">
        <color rgb="FFFF0000"/>
      </bottom>
      <diagonal/>
    </border>
  </borders>
  <cellStyleXfs count="4">
    <xf numFmtId="0" fontId="0" fillId="0" borderId="0"/>
    <xf numFmtId="43" fontId="8"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cellStyleXfs>
  <cellXfs count="576">
    <xf numFmtId="0" fontId="0" fillId="0" borderId="0" xfId="0"/>
    <xf numFmtId="0" fontId="0" fillId="0" borderId="1" xfId="0" applyBorder="1" applyAlignment="1">
      <alignment horizontal="center" vertical="center"/>
    </xf>
    <xf numFmtId="0" fontId="10" fillId="0" borderId="1" xfId="0" applyFont="1" applyBorder="1" applyAlignment="1">
      <alignment horizontal="center" vertical="center"/>
    </xf>
    <xf numFmtId="0" fontId="11" fillId="0" borderId="2" xfId="0" applyFont="1" applyBorder="1" applyAlignment="1">
      <alignment vertical="center"/>
    </xf>
    <xf numFmtId="0" fontId="0" fillId="0" borderId="3" xfId="0" applyBorder="1" applyAlignment="1">
      <alignment horizontal="center" vertical="center"/>
    </xf>
    <xf numFmtId="0" fontId="0" fillId="0" borderId="2" xfId="0" applyBorder="1" applyAlignment="1">
      <alignment horizontal="center" vertical="center"/>
    </xf>
    <xf numFmtId="0" fontId="12" fillId="0" borderId="3" xfId="0" applyFont="1" applyBorder="1" applyAlignment="1">
      <alignment vertical="center"/>
    </xf>
    <xf numFmtId="0" fontId="10" fillId="0" borderId="2" xfId="0" applyFont="1" applyBorder="1" applyAlignment="1">
      <alignment horizontal="center" vertical="center"/>
    </xf>
    <xf numFmtId="0" fontId="9" fillId="0" borderId="2" xfId="0" applyFont="1" applyBorder="1" applyAlignment="1">
      <alignment horizontal="center" vertical="center"/>
    </xf>
    <xf numFmtId="0" fontId="10" fillId="0" borderId="3" xfId="0" applyFont="1" applyBorder="1" applyAlignment="1">
      <alignment horizontal="center" vertical="center"/>
    </xf>
    <xf numFmtId="0" fontId="9" fillId="0" borderId="3" xfId="0" applyFont="1" applyBorder="1" applyAlignment="1">
      <alignment horizontal="center" vertical="center"/>
    </xf>
    <xf numFmtId="0" fontId="10" fillId="0" borderId="4" xfId="0" applyFont="1" applyBorder="1" applyAlignment="1">
      <alignment horizontal="center" vertical="center"/>
    </xf>
    <xf numFmtId="0" fontId="10" fillId="0" borderId="5" xfId="0" applyFont="1" applyBorder="1" applyAlignment="1">
      <alignment horizontal="center" vertical="center"/>
    </xf>
    <xf numFmtId="0" fontId="0" fillId="0" borderId="6"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13" fillId="0" borderId="6" xfId="0" applyFont="1" applyBorder="1" applyAlignment="1">
      <alignment vertical="center"/>
    </xf>
    <xf numFmtId="0" fontId="13" fillId="0" borderId="4" xfId="0" applyFont="1" applyBorder="1" applyAlignment="1">
      <alignment vertical="center"/>
    </xf>
    <xf numFmtId="0" fontId="14" fillId="0" borderId="0" xfId="0" applyFont="1"/>
    <xf numFmtId="0" fontId="15" fillId="0" borderId="7" xfId="0" applyFont="1" applyBorder="1" applyAlignment="1">
      <alignment horizontal="left" vertical="top" wrapText="1"/>
    </xf>
    <xf numFmtId="0" fontId="15" fillId="0" borderId="8" xfId="0" applyFont="1" applyBorder="1" applyAlignment="1">
      <alignment horizontal="left" vertical="top" wrapText="1"/>
    </xf>
    <xf numFmtId="0" fontId="15" fillId="2" borderId="1" xfId="0" applyFont="1" applyFill="1" applyBorder="1" applyAlignment="1">
      <alignment vertical="top"/>
    </xf>
    <xf numFmtId="0" fontId="14" fillId="0" borderId="9" xfId="0" applyFont="1" applyBorder="1"/>
    <xf numFmtId="0" fontId="15" fillId="3" borderId="1" xfId="0" applyFont="1" applyFill="1" applyBorder="1" applyAlignment="1">
      <alignment vertical="center" wrapText="1"/>
    </xf>
    <xf numFmtId="0" fontId="15" fillId="3" borderId="1" xfId="0" applyFont="1" applyFill="1" applyBorder="1" applyAlignment="1">
      <alignment vertical="center"/>
    </xf>
    <xf numFmtId="0" fontId="4" fillId="0" borderId="1" xfId="0" applyFont="1" applyBorder="1" applyAlignment="1">
      <alignment vertical="top" wrapText="1"/>
    </xf>
    <xf numFmtId="0" fontId="4" fillId="0" borderId="1" xfId="0" applyFont="1" applyBorder="1" applyAlignment="1">
      <alignment horizontal="center" vertical="center" wrapText="1"/>
    </xf>
    <xf numFmtId="0" fontId="4" fillId="0" borderId="0" xfId="0" applyFont="1"/>
    <xf numFmtId="0" fontId="4" fillId="0" borderId="1" xfId="0" applyFont="1" applyBorder="1" applyAlignment="1">
      <alignment horizontal="center" vertical="top"/>
    </xf>
    <xf numFmtId="44" fontId="3" fillId="0" borderId="1" xfId="0" applyNumberFormat="1" applyFont="1" applyBorder="1" applyAlignment="1">
      <alignment horizontal="left" vertical="center" wrapText="1"/>
    </xf>
    <xf numFmtId="0" fontId="4" fillId="0" borderId="1" xfId="0" applyFont="1" applyBorder="1" applyAlignment="1">
      <alignment horizontal="center" vertical="center"/>
    </xf>
    <xf numFmtId="0" fontId="4" fillId="0" borderId="1" xfId="0" applyFont="1" applyBorder="1" applyAlignment="1">
      <alignment vertical="center"/>
    </xf>
    <xf numFmtId="3" fontId="4" fillId="0" borderId="1" xfId="0" applyNumberFormat="1" applyFont="1" applyBorder="1" applyAlignment="1">
      <alignment horizontal="center" vertical="center"/>
    </xf>
    <xf numFmtId="3" fontId="4" fillId="0" borderId="1" xfId="0" applyNumberFormat="1" applyFont="1" applyBorder="1" applyAlignment="1">
      <alignment horizontal="center" vertical="center" wrapText="1"/>
    </xf>
    <xf numFmtId="0" fontId="4" fillId="2" borderId="1" xfId="0" applyFont="1" applyFill="1" applyBorder="1" applyAlignment="1">
      <alignment horizontal="center" vertical="center" wrapText="1"/>
    </xf>
    <xf numFmtId="0" fontId="4" fillId="2" borderId="1" xfId="0" applyFont="1" applyFill="1" applyBorder="1" applyAlignment="1">
      <alignment vertical="center"/>
    </xf>
    <xf numFmtId="0" fontId="4" fillId="2" borderId="1" xfId="0" applyFont="1" applyFill="1" applyBorder="1" applyAlignment="1">
      <alignment horizontal="center" vertical="center"/>
    </xf>
    <xf numFmtId="0" fontId="4" fillId="2" borderId="1" xfId="0" applyFont="1" applyFill="1" applyBorder="1" applyAlignment="1">
      <alignment horizontal="left" vertical="top" wrapText="1"/>
    </xf>
    <xf numFmtId="0" fontId="14" fillId="0" borderId="10" xfId="0" applyFont="1" applyBorder="1" applyAlignment="1">
      <alignment horizontal="left" vertical="center" wrapText="1"/>
    </xf>
    <xf numFmtId="0" fontId="14" fillId="0" borderId="1" xfId="0" applyFont="1" applyBorder="1" applyAlignment="1">
      <alignment horizontal="left" vertical="top" wrapText="1"/>
    </xf>
    <xf numFmtId="0" fontId="14" fillId="0" borderId="1" xfId="0" applyFont="1" applyBorder="1" applyAlignment="1">
      <alignment horizontal="left" vertical="center"/>
    </xf>
    <xf numFmtId="0" fontId="14" fillId="0" borderId="10" xfId="0" applyFont="1" applyBorder="1" applyAlignment="1">
      <alignment horizontal="left" vertical="top" wrapText="1"/>
    </xf>
    <xf numFmtId="0" fontId="4" fillId="0" borderId="1" xfId="0" applyFont="1" applyBorder="1" applyAlignment="1">
      <alignment horizontal="left" vertical="center"/>
    </xf>
    <xf numFmtId="0" fontId="11" fillId="4" borderId="11" xfId="0" applyFont="1" applyFill="1" applyBorder="1" applyAlignment="1">
      <alignment vertical="center"/>
    </xf>
    <xf numFmtId="0" fontId="11" fillId="4" borderId="12" xfId="0" applyFont="1" applyFill="1" applyBorder="1" applyAlignment="1">
      <alignment vertical="center"/>
    </xf>
    <xf numFmtId="0" fontId="11" fillId="4" borderId="13" xfId="0" applyFont="1" applyFill="1" applyBorder="1" applyAlignment="1">
      <alignment vertical="center"/>
    </xf>
    <xf numFmtId="0" fontId="11" fillId="4" borderId="2" xfId="0" applyFont="1" applyFill="1" applyBorder="1" applyAlignment="1">
      <alignment vertical="center"/>
    </xf>
    <xf numFmtId="0" fontId="11" fillId="4" borderId="1" xfId="0" applyFont="1" applyFill="1" applyBorder="1" applyAlignment="1">
      <alignment vertical="center"/>
    </xf>
    <xf numFmtId="0" fontId="11" fillId="4" borderId="3" xfId="0" applyFont="1" applyFill="1" applyBorder="1" applyAlignment="1">
      <alignment vertical="center"/>
    </xf>
    <xf numFmtId="0" fontId="11" fillId="4" borderId="14" xfId="0" applyFont="1" applyFill="1" applyBorder="1" applyAlignment="1">
      <alignment vertical="center"/>
    </xf>
    <xf numFmtId="0" fontId="0" fillId="0" borderId="8" xfId="0" applyBorder="1" applyAlignment="1">
      <alignment horizontal="center" vertical="center"/>
    </xf>
    <xf numFmtId="0" fontId="11" fillId="4" borderId="7" xfId="0" applyFont="1" applyFill="1" applyBorder="1" applyAlignment="1">
      <alignment vertical="center"/>
    </xf>
    <xf numFmtId="0" fontId="11" fillId="4" borderId="8" xfId="0" applyFont="1" applyFill="1" applyBorder="1" applyAlignment="1">
      <alignment vertical="center"/>
    </xf>
    <xf numFmtId="44" fontId="15" fillId="0" borderId="0" xfId="0" applyNumberFormat="1" applyFont="1" applyAlignment="1">
      <alignment vertical="center"/>
    </xf>
    <xf numFmtId="0" fontId="16" fillId="2" borderId="1" xfId="0" applyFont="1" applyFill="1" applyBorder="1" applyAlignment="1">
      <alignment vertical="top"/>
    </xf>
    <xf numFmtId="0" fontId="15" fillId="2" borderId="9" xfId="0" applyFont="1" applyFill="1" applyBorder="1" applyAlignment="1">
      <alignment vertical="top"/>
    </xf>
    <xf numFmtId="0" fontId="15" fillId="2" borderId="8" xfId="0" applyFont="1" applyFill="1" applyBorder="1" applyAlignment="1">
      <alignment vertical="top"/>
    </xf>
    <xf numFmtId="0" fontId="15" fillId="2" borderId="15" xfId="0" applyFont="1" applyFill="1" applyBorder="1" applyAlignment="1">
      <alignment vertical="top"/>
    </xf>
    <xf numFmtId="3" fontId="4" fillId="0" borderId="9" xfId="0" applyNumberFormat="1" applyFont="1" applyBorder="1" applyAlignment="1">
      <alignment vertical="center" wrapText="1"/>
    </xf>
    <xf numFmtId="44" fontId="3" fillId="0" borderId="15" xfId="0" applyNumberFormat="1" applyFont="1" applyBorder="1" applyAlignment="1">
      <alignment vertical="center"/>
    </xf>
    <xf numFmtId="0" fontId="14" fillId="0" borderId="21" xfId="0" applyFont="1" applyBorder="1"/>
    <xf numFmtId="0" fontId="4" fillId="0" borderId="21" xfId="0" applyFont="1" applyBorder="1" applyAlignment="1">
      <alignment vertical="center" wrapText="1"/>
    </xf>
    <xf numFmtId="0" fontId="14" fillId="0" borderId="7" xfId="0" applyFont="1" applyBorder="1"/>
    <xf numFmtId="0" fontId="4" fillId="0" borderId="7" xfId="0" applyFont="1" applyBorder="1" applyAlignment="1">
      <alignment horizontal="left" vertical="center" wrapText="1"/>
    </xf>
    <xf numFmtId="0" fontId="4" fillId="0" borderId="1" xfId="0" applyFont="1" applyBorder="1" applyAlignment="1">
      <alignment vertical="center" wrapText="1"/>
    </xf>
    <xf numFmtId="44" fontId="3" fillId="0" borderId="16" xfId="0" applyNumberFormat="1" applyFont="1" applyBorder="1" applyAlignment="1">
      <alignment horizontal="center" vertical="center"/>
    </xf>
    <xf numFmtId="44" fontId="3" fillId="0" borderId="19" xfId="0" applyNumberFormat="1" applyFont="1" applyBorder="1" applyAlignment="1">
      <alignment horizontal="center" vertical="center"/>
    </xf>
    <xf numFmtId="44" fontId="3" fillId="0" borderId="10" xfId="0" applyNumberFormat="1" applyFont="1" applyBorder="1" applyAlignment="1">
      <alignment horizontal="center" vertical="center"/>
    </xf>
    <xf numFmtId="44" fontId="15" fillId="6" borderId="16" xfId="0" applyNumberFormat="1" applyFont="1" applyFill="1" applyBorder="1" applyAlignment="1">
      <alignment horizontal="center" vertical="center"/>
    </xf>
    <xf numFmtId="44" fontId="15" fillId="6" borderId="10" xfId="0" applyNumberFormat="1" applyFont="1" applyFill="1" applyBorder="1" applyAlignment="1">
      <alignment horizontal="center" vertical="center"/>
    </xf>
    <xf numFmtId="0" fontId="4" fillId="0" borderId="16" xfId="0" applyFont="1" applyBorder="1" applyAlignment="1">
      <alignment horizontal="left" vertical="center" wrapText="1"/>
    </xf>
    <xf numFmtId="0" fontId="4" fillId="0" borderId="10" xfId="0" applyFont="1" applyBorder="1" applyAlignment="1">
      <alignment horizontal="left" vertical="center" wrapText="1"/>
    </xf>
    <xf numFmtId="0" fontId="4" fillId="0" borderId="19" xfId="0" applyFont="1" applyBorder="1" applyAlignment="1">
      <alignment horizontal="left" vertical="center" wrapText="1"/>
    </xf>
    <xf numFmtId="0" fontId="4" fillId="0" borderId="1" xfId="0" applyFont="1" applyBorder="1" applyAlignment="1">
      <alignment horizontal="left" vertical="center" wrapText="1"/>
    </xf>
    <xf numFmtId="3" fontId="4" fillId="0" borderId="1" xfId="0" applyNumberFormat="1" applyFont="1" applyBorder="1" applyAlignment="1">
      <alignment vertical="center" wrapText="1"/>
    </xf>
    <xf numFmtId="0" fontId="4" fillId="2" borderId="1" xfId="0" applyFont="1" applyFill="1" applyBorder="1" applyAlignment="1">
      <alignment horizontal="left" vertical="center" wrapText="1"/>
    </xf>
    <xf numFmtId="0" fontId="4" fillId="0" borderId="1" xfId="0" applyFont="1" applyBorder="1" applyAlignment="1">
      <alignment horizontal="center"/>
    </xf>
    <xf numFmtId="0" fontId="14" fillId="0" borderId="1" xfId="0" applyFont="1" applyBorder="1" applyAlignment="1">
      <alignment horizontal="left" vertical="center" wrapText="1"/>
    </xf>
    <xf numFmtId="0" fontId="15" fillId="3" borderId="1" xfId="0" applyFont="1" applyFill="1" applyBorder="1" applyAlignment="1">
      <alignment horizontal="center" vertical="center" wrapText="1"/>
    </xf>
    <xf numFmtId="0" fontId="15" fillId="3" borderId="1" xfId="0" applyFont="1" applyFill="1" applyBorder="1" applyAlignment="1">
      <alignment horizontal="center" vertical="center"/>
    </xf>
    <xf numFmtId="3" fontId="4" fillId="0" borderId="1" xfId="0" applyNumberFormat="1" applyFont="1" applyBorder="1" applyAlignment="1">
      <alignment horizontal="left" vertical="center" wrapText="1"/>
    </xf>
    <xf numFmtId="0" fontId="4" fillId="2" borderId="1" xfId="0" applyFont="1" applyFill="1" applyBorder="1" applyAlignment="1">
      <alignment vertical="center" wrapText="1"/>
    </xf>
    <xf numFmtId="0" fontId="14" fillId="0" borderId="0" xfId="0" applyFont="1" applyAlignment="1">
      <alignment vertical="top"/>
    </xf>
    <xf numFmtId="0" fontId="14" fillId="0" borderId="17" xfId="0" applyFont="1" applyBorder="1" applyAlignment="1">
      <alignment vertical="top"/>
    </xf>
    <xf numFmtId="0" fontId="14" fillId="0" borderId="18" xfId="0" applyFont="1" applyBorder="1" applyAlignment="1">
      <alignment vertical="top"/>
    </xf>
    <xf numFmtId="0" fontId="4" fillId="0" borderId="0" xfId="0" applyFont="1" applyAlignment="1">
      <alignment vertical="top"/>
    </xf>
    <xf numFmtId="0" fontId="7" fillId="0" borderId="1" xfId="0" applyFont="1" applyBorder="1" applyAlignment="1">
      <alignment vertical="top"/>
    </xf>
    <xf numFmtId="0" fontId="4" fillId="0" borderId="17" xfId="0" applyFont="1" applyBorder="1" applyAlignment="1">
      <alignment vertical="top"/>
    </xf>
    <xf numFmtId="0" fontId="4" fillId="0" borderId="18" xfId="0" applyFont="1" applyBorder="1" applyAlignment="1">
      <alignment vertical="top"/>
    </xf>
    <xf numFmtId="0" fontId="4" fillId="7" borderId="1" xfId="0" applyFont="1" applyFill="1" applyBorder="1" applyAlignment="1">
      <alignment horizontal="center" vertical="center"/>
    </xf>
    <xf numFmtId="0" fontId="4" fillId="7" borderId="1" xfId="0" applyFont="1" applyFill="1" applyBorder="1" applyAlignment="1">
      <alignment horizontal="center" vertical="center" wrapText="1"/>
    </xf>
    <xf numFmtId="3" fontId="4" fillId="7" borderId="1" xfId="0" applyNumberFormat="1" applyFont="1" applyFill="1" applyBorder="1" applyAlignment="1">
      <alignment horizontal="center" vertical="center" wrapText="1"/>
    </xf>
    <xf numFmtId="3" fontId="4" fillId="7" borderId="1" xfId="0" applyNumberFormat="1" applyFont="1" applyFill="1" applyBorder="1" applyAlignment="1">
      <alignment horizontal="center" vertical="center"/>
    </xf>
    <xf numFmtId="0" fontId="14" fillId="7" borderId="0" xfId="0" applyFont="1" applyFill="1"/>
    <xf numFmtId="0" fontId="17" fillId="5" borderId="16" xfId="0" applyFont="1" applyFill="1" applyBorder="1" applyAlignment="1">
      <alignment horizontal="center" vertical="center" wrapText="1"/>
    </xf>
    <xf numFmtId="0" fontId="17" fillId="5" borderId="10" xfId="0" applyFont="1" applyFill="1" applyBorder="1" applyAlignment="1">
      <alignment horizontal="center" vertical="center" wrapText="1"/>
    </xf>
    <xf numFmtId="0" fontId="4" fillId="0" borderId="16" xfId="0" applyFont="1" applyBorder="1" applyAlignment="1">
      <alignment horizontal="left" vertical="top" wrapText="1"/>
    </xf>
    <xf numFmtId="0" fontId="4" fillId="0" borderId="1" xfId="0" applyFont="1" applyBorder="1"/>
    <xf numFmtId="0" fontId="4" fillId="0" borderId="20" xfId="0" applyFont="1" applyBorder="1"/>
    <xf numFmtId="0" fontId="4" fillId="0" borderId="9" xfId="0" applyFont="1" applyBorder="1"/>
    <xf numFmtId="0" fontId="4" fillId="0" borderId="8" xfId="0" applyFont="1" applyBorder="1"/>
    <xf numFmtId="0" fontId="4" fillId="0" borderId="15" xfId="0" applyFont="1" applyBorder="1"/>
    <xf numFmtId="0" fontId="4" fillId="0" borderId="8" xfId="0" applyFont="1" applyBorder="1" applyAlignment="1">
      <alignment vertical="center"/>
    </xf>
    <xf numFmtId="0" fontId="4" fillId="0" borderId="15" xfId="0" applyFont="1" applyBorder="1" applyAlignment="1">
      <alignment vertical="center"/>
    </xf>
    <xf numFmtId="0" fontId="17" fillId="5" borderId="16" xfId="0" applyFont="1" applyFill="1" applyBorder="1" applyAlignment="1">
      <alignment wrapText="1"/>
    </xf>
    <xf numFmtId="0" fontId="15" fillId="3" borderId="1" xfId="0" applyFont="1" applyFill="1" applyBorder="1" applyAlignment="1">
      <alignment wrapText="1"/>
    </xf>
    <xf numFmtId="0" fontId="15" fillId="3" borderId="1" xfId="0" applyFont="1" applyFill="1" applyBorder="1"/>
    <xf numFmtId="0" fontId="14" fillId="0" borderId="0" xfId="0" applyFont="1" applyAlignment="1">
      <alignment horizontal="center" vertical="center"/>
    </xf>
    <xf numFmtId="0" fontId="4" fillId="7" borderId="1" xfId="0" applyFont="1" applyFill="1" applyBorder="1" applyAlignment="1">
      <alignment vertical="top" wrapText="1"/>
    </xf>
    <xf numFmtId="0" fontId="4" fillId="7" borderId="1" xfId="0" applyFont="1" applyFill="1" applyBorder="1" applyAlignment="1">
      <alignment vertical="center" wrapText="1"/>
    </xf>
    <xf numFmtId="0" fontId="4" fillId="7" borderId="0" xfId="0" applyFont="1" applyFill="1"/>
    <xf numFmtId="0" fontId="4" fillId="7" borderId="1" xfId="0" applyFont="1" applyFill="1" applyBorder="1" applyAlignment="1">
      <alignment horizontal="center" vertical="top"/>
    </xf>
    <xf numFmtId="9" fontId="15" fillId="2" borderId="8" xfId="2" applyFont="1" applyFill="1" applyBorder="1" applyAlignment="1">
      <alignment vertical="top"/>
    </xf>
    <xf numFmtId="9" fontId="15" fillId="3" borderId="1" xfId="2" applyFont="1" applyFill="1" applyBorder="1" applyAlignment="1">
      <alignment wrapText="1"/>
    </xf>
    <xf numFmtId="9" fontId="15" fillId="3" borderId="1" xfId="2" applyFont="1" applyFill="1" applyBorder="1" applyAlignment="1">
      <alignment horizontal="center" vertical="center" wrapText="1"/>
    </xf>
    <xf numFmtId="9" fontId="4" fillId="7" borderId="1" xfId="2" applyFont="1" applyFill="1" applyBorder="1" applyAlignment="1">
      <alignment horizontal="center" vertical="center"/>
    </xf>
    <xf numFmtId="9" fontId="4" fillId="0" borderId="1" xfId="2" applyFont="1" applyBorder="1" applyAlignment="1">
      <alignment horizontal="center" vertical="center"/>
    </xf>
    <xf numFmtId="9" fontId="14" fillId="0" borderId="21" xfId="2" applyFont="1" applyBorder="1"/>
    <xf numFmtId="9" fontId="14" fillId="0" borderId="7" xfId="2" applyFont="1" applyBorder="1"/>
    <xf numFmtId="9" fontId="14" fillId="0" borderId="0" xfId="2" applyFont="1" applyBorder="1"/>
    <xf numFmtId="9" fontId="14" fillId="0" borderId="0" xfId="2" applyFont="1"/>
    <xf numFmtId="3" fontId="4" fillId="7" borderId="1" xfId="0" applyNumberFormat="1" applyFont="1" applyFill="1" applyBorder="1" applyAlignment="1">
      <alignment horizontal="left" vertical="center" wrapText="1"/>
    </xf>
    <xf numFmtId="0" fontId="4" fillId="7" borderId="1" xfId="0" applyFont="1" applyFill="1" applyBorder="1" applyAlignment="1">
      <alignment horizontal="left" vertical="center" wrapText="1"/>
    </xf>
    <xf numFmtId="0" fontId="4" fillId="7" borderId="1" xfId="0" applyFont="1" applyFill="1" applyBorder="1" applyAlignment="1">
      <alignment vertical="center"/>
    </xf>
    <xf numFmtId="0" fontId="4" fillId="7" borderId="1" xfId="0" applyFont="1" applyFill="1" applyBorder="1" applyAlignment="1">
      <alignment horizontal="left" vertical="top" wrapText="1"/>
    </xf>
    <xf numFmtId="0" fontId="14" fillId="7" borderId="10" xfId="0" applyFont="1" applyFill="1" applyBorder="1" applyAlignment="1">
      <alignment horizontal="left" vertical="center" wrapText="1"/>
    </xf>
    <xf numFmtId="0" fontId="14" fillId="7" borderId="1" xfId="0" applyFont="1" applyFill="1" applyBorder="1" applyAlignment="1">
      <alignment horizontal="left" vertical="top" wrapText="1"/>
    </xf>
    <xf numFmtId="0" fontId="14" fillId="7" borderId="1" xfId="0" applyFont="1" applyFill="1" applyBorder="1" applyAlignment="1">
      <alignment horizontal="left" vertical="center" wrapText="1"/>
    </xf>
    <xf numFmtId="0" fontId="14" fillId="7" borderId="1" xfId="0" applyFont="1" applyFill="1" applyBorder="1" applyAlignment="1">
      <alignment horizontal="left" vertical="center"/>
    </xf>
    <xf numFmtId="0" fontId="14" fillId="7" borderId="10" xfId="0" applyFont="1" applyFill="1" applyBorder="1" applyAlignment="1">
      <alignment horizontal="left" vertical="top" wrapText="1"/>
    </xf>
    <xf numFmtId="0" fontId="15" fillId="0" borderId="8" xfId="0" applyFont="1" applyBorder="1" applyAlignment="1">
      <alignment vertical="top"/>
    </xf>
    <xf numFmtId="0" fontId="15" fillId="0" borderId="1" xfId="0" applyFont="1" applyBorder="1" applyAlignment="1">
      <alignment wrapText="1"/>
    </xf>
    <xf numFmtId="0" fontId="18" fillId="2" borderId="0" xfId="0" applyFont="1" applyFill="1" applyAlignment="1">
      <alignment vertical="center"/>
    </xf>
    <xf numFmtId="0" fontId="16" fillId="0" borderId="9" xfId="0" applyFont="1" applyBorder="1" applyAlignment="1">
      <alignment vertical="top" wrapText="1"/>
    </xf>
    <xf numFmtId="0" fontId="16" fillId="0" borderId="8" xfId="0" applyFont="1" applyBorder="1" applyAlignment="1">
      <alignment vertical="top" wrapText="1"/>
    </xf>
    <xf numFmtId="0" fontId="4" fillId="0" borderId="16" xfId="0" applyFont="1" applyBorder="1" applyAlignment="1">
      <alignment vertical="center" wrapText="1"/>
    </xf>
    <xf numFmtId="44" fontId="3" fillId="0" borderId="16" xfId="0" applyNumberFormat="1" applyFont="1" applyBorder="1" applyAlignment="1">
      <alignment vertical="center"/>
    </xf>
    <xf numFmtId="0" fontId="4" fillId="0" borderId="19" xfId="0" applyFont="1" applyBorder="1" applyAlignment="1">
      <alignment vertical="center" wrapText="1"/>
    </xf>
    <xf numFmtId="44" fontId="3" fillId="0" borderId="19" xfId="0" applyNumberFormat="1" applyFont="1" applyBorder="1" applyAlignment="1">
      <alignment vertical="center"/>
    </xf>
    <xf numFmtId="0" fontId="4" fillId="0" borderId="10" xfId="0" applyFont="1" applyBorder="1" applyAlignment="1">
      <alignment vertical="center" wrapText="1"/>
    </xf>
    <xf numFmtId="0" fontId="4" fillId="0" borderId="16" xfId="0" applyFont="1" applyBorder="1" applyAlignment="1">
      <alignment vertical="center"/>
    </xf>
    <xf numFmtId="0" fontId="4" fillId="0" borderId="19" xfId="0" applyFont="1" applyBorder="1" applyAlignment="1">
      <alignment vertical="center"/>
    </xf>
    <xf numFmtId="0" fontId="4" fillId="0" borderId="10" xfId="0" applyFont="1" applyBorder="1" applyAlignment="1">
      <alignment vertical="center"/>
    </xf>
    <xf numFmtId="44" fontId="3" fillId="0" borderId="10" xfId="0" applyNumberFormat="1" applyFont="1" applyBorder="1" applyAlignment="1">
      <alignment vertical="center"/>
    </xf>
    <xf numFmtId="3" fontId="4" fillId="0" borderId="16" xfId="0" applyNumberFormat="1" applyFont="1" applyBorder="1" applyAlignment="1">
      <alignment vertical="center" wrapText="1"/>
    </xf>
    <xf numFmtId="3" fontId="4" fillId="0" borderId="10" xfId="0" applyNumberFormat="1" applyFont="1" applyBorder="1" applyAlignment="1">
      <alignment vertical="center" wrapText="1"/>
    </xf>
    <xf numFmtId="3" fontId="4" fillId="0" borderId="19" xfId="0" applyNumberFormat="1" applyFont="1" applyBorder="1" applyAlignment="1">
      <alignment vertical="center" wrapText="1"/>
    </xf>
    <xf numFmtId="0" fontId="4" fillId="2" borderId="16" xfId="0" applyFont="1" applyFill="1" applyBorder="1" applyAlignment="1">
      <alignment vertical="center" wrapText="1"/>
    </xf>
    <xf numFmtId="0" fontId="4" fillId="2" borderId="10" xfId="0" applyFont="1" applyFill="1" applyBorder="1" applyAlignment="1">
      <alignment vertical="center" wrapText="1"/>
    </xf>
    <xf numFmtId="0" fontId="14" fillId="7" borderId="16" xfId="0" applyFont="1" applyFill="1" applyBorder="1" applyAlignment="1">
      <alignment vertical="center" wrapText="1"/>
    </xf>
    <xf numFmtId="0" fontId="4" fillId="7" borderId="16" xfId="0" applyFont="1" applyFill="1" applyBorder="1" applyAlignment="1">
      <alignment vertical="center" wrapText="1"/>
    </xf>
    <xf numFmtId="0" fontId="4" fillId="7" borderId="19" xfId="0" applyFont="1" applyFill="1" applyBorder="1" applyAlignment="1">
      <alignment vertical="center" wrapText="1"/>
    </xf>
    <xf numFmtId="0" fontId="4" fillId="7" borderId="10" xfId="0" applyFont="1" applyFill="1" applyBorder="1" applyAlignment="1">
      <alignment vertical="center" wrapText="1"/>
    </xf>
    <xf numFmtId="0" fontId="7" fillId="0" borderId="16" xfId="0" applyFont="1" applyBorder="1" applyAlignment="1">
      <alignment vertical="top" wrapText="1"/>
    </xf>
    <xf numFmtId="0" fontId="7" fillId="0" borderId="16" xfId="0" applyFont="1" applyBorder="1" applyAlignment="1">
      <alignment vertical="top"/>
    </xf>
    <xf numFmtId="0" fontId="7" fillId="8" borderId="16" xfId="0" applyFont="1" applyFill="1" applyBorder="1" applyAlignment="1">
      <alignment vertical="top" wrapText="1"/>
    </xf>
    <xf numFmtId="0" fontId="7" fillId="7" borderId="16" xfId="0" applyFont="1" applyFill="1" applyBorder="1" applyAlignment="1">
      <alignment vertical="top" wrapText="1"/>
    </xf>
    <xf numFmtId="44" fontId="3" fillId="7" borderId="16" xfId="0" applyNumberFormat="1" applyFont="1" applyFill="1" applyBorder="1" applyAlignment="1">
      <alignment vertical="center"/>
    </xf>
    <xf numFmtId="0" fontId="4" fillId="7" borderId="16" xfId="0" applyFont="1" applyFill="1" applyBorder="1" applyAlignment="1">
      <alignment vertical="center"/>
    </xf>
    <xf numFmtId="44" fontId="3" fillId="7" borderId="19" xfId="0" applyNumberFormat="1" applyFont="1" applyFill="1" applyBorder="1" applyAlignment="1">
      <alignment vertical="center"/>
    </xf>
    <xf numFmtId="0" fontId="4" fillId="7" borderId="10" xfId="0" applyFont="1" applyFill="1" applyBorder="1" applyAlignment="1">
      <alignment vertical="center"/>
    </xf>
    <xf numFmtId="0" fontId="7" fillId="7" borderId="16" xfId="0" applyFont="1" applyFill="1" applyBorder="1" applyAlignment="1">
      <alignment vertical="top"/>
    </xf>
    <xf numFmtId="3" fontId="4" fillId="7" borderId="16" xfId="0" applyNumberFormat="1" applyFont="1" applyFill="1" applyBorder="1" applyAlignment="1">
      <alignment vertical="center" wrapText="1"/>
    </xf>
    <xf numFmtId="3" fontId="4" fillId="7" borderId="10" xfId="0" applyNumberFormat="1" applyFont="1" applyFill="1" applyBorder="1" applyAlignment="1">
      <alignment vertical="center" wrapText="1"/>
    </xf>
    <xf numFmtId="3" fontId="4" fillId="7" borderId="19" xfId="0" applyNumberFormat="1" applyFont="1" applyFill="1" applyBorder="1" applyAlignment="1">
      <alignment vertical="center" wrapText="1"/>
    </xf>
    <xf numFmtId="44" fontId="3" fillId="7" borderId="10" xfId="0" applyNumberFormat="1" applyFont="1" applyFill="1" applyBorder="1" applyAlignment="1">
      <alignment vertical="center"/>
    </xf>
    <xf numFmtId="0" fontId="4" fillId="7" borderId="1" xfId="0" applyFont="1" applyFill="1" applyBorder="1" applyAlignment="1">
      <alignment horizontal="left" vertical="center"/>
    </xf>
    <xf numFmtId="3" fontId="4" fillId="7" borderId="1" xfId="0" applyNumberFormat="1" applyFont="1" applyFill="1" applyBorder="1" applyAlignment="1">
      <alignment vertical="center" wrapText="1"/>
    </xf>
    <xf numFmtId="0" fontId="4" fillId="0" borderId="16" xfId="0" applyFont="1" applyBorder="1" applyAlignment="1">
      <alignment horizontal="center" vertical="center"/>
    </xf>
    <xf numFmtId="0" fontId="4" fillId="8" borderId="16" xfId="0" applyFont="1" applyFill="1" applyBorder="1" applyAlignment="1">
      <alignment vertical="center" wrapText="1"/>
    </xf>
    <xf numFmtId="0" fontId="26" fillId="2" borderId="0" xfId="0" applyFont="1" applyFill="1" applyAlignment="1">
      <alignment vertical="center"/>
    </xf>
    <xf numFmtId="0" fontId="27" fillId="0" borderId="8" xfId="0" applyFont="1" applyBorder="1" applyAlignment="1">
      <alignment vertical="top" wrapText="1"/>
    </xf>
    <xf numFmtId="0" fontId="23" fillId="2" borderId="8" xfId="0" applyFont="1" applyFill="1" applyBorder="1" applyAlignment="1">
      <alignment vertical="top"/>
    </xf>
    <xf numFmtId="0" fontId="23" fillId="3" borderId="1" xfId="0" applyFont="1" applyFill="1" applyBorder="1" applyAlignment="1">
      <alignment wrapText="1"/>
    </xf>
    <xf numFmtId="0" fontId="23" fillId="3" borderId="1" xfId="0" applyFont="1" applyFill="1" applyBorder="1" applyAlignment="1">
      <alignment horizontal="center" vertical="center" wrapText="1"/>
    </xf>
    <xf numFmtId="0" fontId="24" fillId="7" borderId="1" xfId="0" applyFont="1" applyFill="1" applyBorder="1" applyAlignment="1">
      <alignment horizontal="center" vertical="center"/>
    </xf>
    <xf numFmtId="0" fontId="24" fillId="0" borderId="1" xfId="0" applyFont="1" applyBorder="1" applyAlignment="1">
      <alignment horizontal="center" vertical="center"/>
    </xf>
    <xf numFmtId="0" fontId="24" fillId="0" borderId="8" xfId="0" applyFont="1" applyBorder="1"/>
    <xf numFmtId="0" fontId="24" fillId="0" borderId="1" xfId="0" applyFont="1" applyBorder="1" applyAlignment="1">
      <alignment horizontal="center" vertical="center" wrapText="1"/>
    </xf>
    <xf numFmtId="0" fontId="24" fillId="0" borderId="8" xfId="0" applyFont="1" applyBorder="1" applyAlignment="1">
      <alignment vertical="center"/>
    </xf>
    <xf numFmtId="3" fontId="24" fillId="0" borderId="1" xfId="0" applyNumberFormat="1" applyFont="1" applyBorder="1" applyAlignment="1">
      <alignment horizontal="center" vertical="center"/>
    </xf>
    <xf numFmtId="0" fontId="24" fillId="0" borderId="21" xfId="0" applyFont="1" applyBorder="1"/>
    <xf numFmtId="0" fontId="24" fillId="0" borderId="7" xfId="0" applyFont="1" applyBorder="1"/>
    <xf numFmtId="0" fontId="24" fillId="0" borderId="0" xfId="0" applyFont="1"/>
    <xf numFmtId="0" fontId="3" fillId="3" borderId="1" xfId="0" applyFont="1" applyFill="1" applyBorder="1" applyAlignment="1">
      <alignment horizontal="center" vertical="center" wrapText="1"/>
    </xf>
    <xf numFmtId="0" fontId="18" fillId="0" borderId="0" xfId="0" applyFont="1" applyAlignment="1">
      <alignment vertical="center"/>
    </xf>
    <xf numFmtId="0" fontId="28" fillId="0" borderId="0" xfId="0" applyFont="1" applyAlignment="1">
      <alignment vertical="center"/>
    </xf>
    <xf numFmtId="0" fontId="7" fillId="0" borderId="8" xfId="0" applyFont="1" applyBorder="1" applyAlignment="1">
      <alignment vertical="top" wrapText="1"/>
    </xf>
    <xf numFmtId="0" fontId="16" fillId="0" borderId="1" xfId="0" applyFont="1" applyBorder="1" applyAlignment="1">
      <alignment vertical="top"/>
    </xf>
    <xf numFmtId="0" fontId="15" fillId="0" borderId="1" xfId="0" applyFont="1" applyBorder="1" applyAlignment="1">
      <alignment vertical="top"/>
    </xf>
    <xf numFmtId="0" fontId="3" fillId="0" borderId="8" xfId="0" applyFont="1" applyBorder="1" applyAlignment="1">
      <alignment vertical="top"/>
    </xf>
    <xf numFmtId="9" fontId="15" fillId="0" borderId="8" xfId="2" applyFont="1" applyFill="1" applyBorder="1" applyAlignment="1">
      <alignment vertical="top"/>
    </xf>
    <xf numFmtId="0" fontId="17" fillId="0" borderId="16" xfId="0" applyFont="1" applyBorder="1" applyAlignment="1">
      <alignment wrapText="1"/>
    </xf>
    <xf numFmtId="0" fontId="3" fillId="0" borderId="1" xfId="0" applyFont="1" applyBorder="1" applyAlignment="1">
      <alignment wrapText="1"/>
    </xf>
    <xf numFmtId="9" fontId="15" fillId="0" borderId="1" xfId="2" applyFont="1" applyFill="1" applyBorder="1" applyAlignment="1">
      <alignment wrapText="1"/>
    </xf>
    <xf numFmtId="9" fontId="4" fillId="0" borderId="1" xfId="2" applyFont="1" applyFill="1" applyBorder="1" applyAlignment="1">
      <alignment horizontal="center" vertical="center"/>
    </xf>
    <xf numFmtId="0" fontId="14" fillId="0" borderId="16" xfId="0" applyFont="1" applyBorder="1" applyAlignment="1">
      <alignment vertical="center" wrapText="1"/>
    </xf>
    <xf numFmtId="9" fontId="14" fillId="0" borderId="0" xfId="2" applyFont="1" applyFill="1" applyBorder="1"/>
    <xf numFmtId="9" fontId="14" fillId="0" borderId="0" xfId="2" applyFont="1" applyFill="1"/>
    <xf numFmtId="0" fontId="4" fillId="0" borderId="1" xfId="0" applyFont="1" applyBorder="1" applyAlignment="1">
      <alignment horizontal="left" vertical="top" wrapText="1"/>
    </xf>
    <xf numFmtId="0" fontId="0" fillId="8" borderId="0" xfId="0" applyFill="1"/>
    <xf numFmtId="0" fontId="16" fillId="0" borderId="8" xfId="0" applyFont="1" applyBorder="1" applyAlignment="1">
      <alignment vertical="top"/>
    </xf>
    <xf numFmtId="0" fontId="17" fillId="0" borderId="16" xfId="0" applyFont="1" applyBorder="1"/>
    <xf numFmtId="0" fontId="17" fillId="5" borderId="16" xfId="0" applyFont="1" applyFill="1" applyBorder="1" applyAlignment="1">
      <alignment horizontal="center" vertical="center"/>
    </xf>
    <xf numFmtId="0" fontId="14" fillId="0" borderId="16" xfId="0" applyFont="1" applyBorder="1" applyAlignment="1">
      <alignment vertical="center"/>
    </xf>
    <xf numFmtId="0" fontId="4" fillId="0" borderId="16" xfId="0" applyFont="1" applyBorder="1" applyAlignment="1">
      <alignment horizontal="left" vertical="center"/>
    </xf>
    <xf numFmtId="0" fontId="4" fillId="0" borderId="16" xfId="0" applyFont="1" applyBorder="1" applyAlignment="1">
      <alignment horizontal="left" vertical="top"/>
    </xf>
    <xf numFmtId="0" fontId="14" fillId="0" borderId="0" xfId="0" applyFont="1" applyAlignment="1">
      <alignment vertical="top" wrapText="1"/>
    </xf>
    <xf numFmtId="0" fontId="16" fillId="0" borderId="1" xfId="0" applyFont="1" applyBorder="1" applyAlignment="1">
      <alignment vertical="top" wrapText="1"/>
    </xf>
    <xf numFmtId="0" fontId="17" fillId="0" borderId="16" xfId="0" applyFont="1" applyBorder="1" applyAlignment="1">
      <alignment vertical="top" wrapText="1"/>
    </xf>
    <xf numFmtId="9" fontId="4" fillId="0" borderId="16" xfId="2" applyFont="1" applyFill="1" applyBorder="1" applyAlignment="1">
      <alignment horizontal="center" vertical="center"/>
    </xf>
    <xf numFmtId="0" fontId="22" fillId="0" borderId="0" xfId="0" applyFont="1" applyAlignment="1">
      <alignment horizontal="left"/>
    </xf>
    <xf numFmtId="0" fontId="0" fillId="0" borderId="0" xfId="0" applyAlignment="1">
      <alignment horizontal="center" vertical="center"/>
    </xf>
    <xf numFmtId="0" fontId="9" fillId="0" borderId="0" xfId="0" applyFont="1" applyAlignment="1">
      <alignment horizontal="right"/>
    </xf>
    <xf numFmtId="0" fontId="9" fillId="2" borderId="0" xfId="0" applyFont="1" applyFill="1" applyAlignment="1">
      <alignment horizontal="center" vertical="center"/>
    </xf>
    <xf numFmtId="0" fontId="0" fillId="2" borderId="0" xfId="0" applyFill="1" applyAlignment="1">
      <alignment horizontal="center" vertical="center"/>
    </xf>
    <xf numFmtId="0" fontId="0" fillId="2" borderId="0" xfId="0" applyFill="1"/>
    <xf numFmtId="0" fontId="32" fillId="2" borderId="0" xfId="0" applyFont="1" applyFill="1" applyAlignment="1">
      <alignment horizontal="center" vertical="center" wrapText="1"/>
    </xf>
    <xf numFmtId="0" fontId="33" fillId="0" borderId="0" xfId="0" applyFont="1" applyAlignment="1">
      <alignment horizontal="center" vertical="center"/>
    </xf>
    <xf numFmtId="0" fontId="9" fillId="0" borderId="0" xfId="0" applyFont="1" applyAlignment="1">
      <alignment horizontal="center" vertical="center"/>
    </xf>
    <xf numFmtId="0" fontId="0" fillId="0" borderId="0" xfId="0" applyAlignment="1">
      <alignment horizontal="right"/>
    </xf>
    <xf numFmtId="9" fontId="0" fillId="0" borderId="0" xfId="0" applyNumberFormat="1" applyAlignment="1">
      <alignment horizontal="center" vertical="center"/>
    </xf>
    <xf numFmtId="9" fontId="0" fillId="0" borderId="0" xfId="0" applyNumberFormat="1"/>
    <xf numFmtId="9" fontId="9" fillId="0" borderId="0" xfId="0" applyNumberFormat="1" applyFont="1"/>
    <xf numFmtId="9" fontId="10" fillId="0" borderId="0" xfId="0" applyNumberFormat="1" applyFont="1" applyAlignment="1">
      <alignment horizontal="center" vertical="center"/>
    </xf>
    <xf numFmtId="9" fontId="0" fillId="2" borderId="0" xfId="0" applyNumberFormat="1" applyFill="1"/>
    <xf numFmtId="9" fontId="0" fillId="2" borderId="0" xfId="0" applyNumberFormat="1" applyFill="1" applyAlignment="1">
      <alignment horizontal="center" vertical="center"/>
    </xf>
    <xf numFmtId="0" fontId="9" fillId="2" borderId="0" xfId="0" applyFont="1" applyFill="1" applyAlignment="1">
      <alignment horizontal="right"/>
    </xf>
    <xf numFmtId="0" fontId="32" fillId="2" borderId="0" xfId="0" applyFont="1" applyFill="1" applyAlignment="1">
      <alignment horizontal="right" vertical="center" wrapText="1"/>
    </xf>
    <xf numFmtId="0" fontId="0" fillId="0" borderId="0" xfId="0" applyAlignment="1">
      <alignment horizontal="center"/>
    </xf>
    <xf numFmtId="9" fontId="0" fillId="0" borderId="0" xfId="2" applyFont="1" applyAlignment="1">
      <alignment horizontal="center" vertical="center"/>
    </xf>
    <xf numFmtId="0" fontId="29" fillId="10" borderId="0" xfId="0" applyFont="1" applyFill="1" applyAlignment="1">
      <alignment horizontal="center" vertical="center" wrapText="1"/>
    </xf>
    <xf numFmtId="0" fontId="29" fillId="10" borderId="0" xfId="0" applyFont="1" applyFill="1" applyAlignment="1">
      <alignment vertical="center" wrapText="1"/>
    </xf>
    <xf numFmtId="9" fontId="0" fillId="0" borderId="0" xfId="2" applyFont="1" applyFill="1" applyAlignment="1">
      <alignment horizontal="center" vertical="center"/>
    </xf>
    <xf numFmtId="0" fontId="0" fillId="0" borderId="0" xfId="0" applyAlignment="1">
      <alignment horizontal="center" vertical="center" wrapText="1"/>
    </xf>
    <xf numFmtId="0" fontId="0" fillId="0" borderId="0" xfId="0" applyAlignment="1">
      <alignment wrapText="1"/>
    </xf>
    <xf numFmtId="0" fontId="29" fillId="10" borderId="0" xfId="0" applyFont="1" applyFill="1" applyAlignment="1">
      <alignment horizontal="center" vertical="center"/>
    </xf>
    <xf numFmtId="0" fontId="29" fillId="10" borderId="0" xfId="0" applyFont="1" applyFill="1" applyAlignment="1">
      <alignment vertical="center"/>
    </xf>
    <xf numFmtId="9" fontId="0" fillId="0" borderId="0" xfId="0" applyNumberFormat="1" applyAlignment="1">
      <alignment horizontal="center"/>
    </xf>
    <xf numFmtId="0" fontId="34" fillId="2" borderId="0" xfId="0" applyFont="1" applyFill="1" applyAlignment="1">
      <alignment horizontal="center" vertical="center"/>
    </xf>
    <xf numFmtId="0" fontId="9" fillId="0" borderId="0" xfId="0" applyFont="1" applyAlignment="1">
      <alignment horizontal="center"/>
    </xf>
    <xf numFmtId="0" fontId="15" fillId="0" borderId="15" xfId="0" applyFont="1" applyBorder="1" applyAlignment="1">
      <alignment vertical="top"/>
    </xf>
    <xf numFmtId="0" fontId="15" fillId="0" borderId="1" xfId="0" applyFont="1" applyBorder="1"/>
    <xf numFmtId="9" fontId="9" fillId="2" borderId="0" xfId="0" applyNumberFormat="1" applyFont="1" applyFill="1" applyAlignment="1">
      <alignment horizontal="right"/>
    </xf>
    <xf numFmtId="9" fontId="36" fillId="0" borderId="0" xfId="0" applyNumberFormat="1" applyFont="1" applyAlignment="1">
      <alignment horizontal="center" vertical="center"/>
    </xf>
    <xf numFmtId="9" fontId="36" fillId="2" borderId="0" xfId="0" applyNumberFormat="1" applyFont="1" applyFill="1" applyAlignment="1">
      <alignment horizontal="center" vertical="center"/>
    </xf>
    <xf numFmtId="9" fontId="30" fillId="2" borderId="0" xfId="0" applyNumberFormat="1" applyFont="1" applyFill="1" applyAlignment="1">
      <alignment horizontal="center" vertical="center"/>
    </xf>
    <xf numFmtId="9" fontId="29" fillId="2" borderId="0" xfId="0" applyNumberFormat="1" applyFont="1" applyFill="1" applyAlignment="1">
      <alignment horizontal="center" vertical="center"/>
    </xf>
    <xf numFmtId="0" fontId="0" fillId="0" borderId="0" xfId="0" applyAlignment="1">
      <alignment vertical="center" wrapText="1"/>
    </xf>
    <xf numFmtId="0" fontId="29" fillId="10" borderId="0" xfId="0" applyFont="1" applyFill="1" applyAlignment="1">
      <alignment horizontal="right" vertical="center"/>
    </xf>
    <xf numFmtId="0" fontId="18" fillId="2" borderId="0" xfId="0" applyFont="1" applyFill="1" applyAlignment="1">
      <alignment horizontal="center" vertical="center"/>
    </xf>
    <xf numFmtId="0" fontId="37" fillId="0" borderId="0" xfId="0" applyFont="1" applyAlignment="1">
      <alignment horizontal="center" vertical="center"/>
    </xf>
    <xf numFmtId="0" fontId="4" fillId="11" borderId="1" xfId="0" applyFont="1" applyFill="1" applyBorder="1" applyAlignment="1">
      <alignment horizontal="center" vertical="center"/>
    </xf>
    <xf numFmtId="0" fontId="18" fillId="7" borderId="0" xfId="0" applyFont="1" applyFill="1" applyAlignment="1">
      <alignment vertical="center"/>
    </xf>
    <xf numFmtId="0" fontId="16" fillId="7" borderId="8" xfId="0" applyFont="1" applyFill="1" applyBorder="1" applyAlignment="1">
      <alignment vertical="top" wrapText="1"/>
    </xf>
    <xf numFmtId="9" fontId="15" fillId="7" borderId="8" xfId="2" applyFont="1" applyFill="1" applyBorder="1" applyAlignment="1">
      <alignment vertical="top"/>
    </xf>
    <xf numFmtId="9" fontId="15" fillId="7" borderId="1" xfId="2" applyFont="1" applyFill="1" applyBorder="1" applyAlignment="1">
      <alignment wrapText="1"/>
    </xf>
    <xf numFmtId="9" fontId="15" fillId="7" borderId="1" xfId="2" applyFont="1" applyFill="1" applyBorder="1" applyAlignment="1">
      <alignment horizontal="center" vertical="center" wrapText="1"/>
    </xf>
    <xf numFmtId="9" fontId="14" fillId="7" borderId="0" xfId="2" applyFont="1" applyFill="1"/>
    <xf numFmtId="0" fontId="16" fillId="0" borderId="8" xfId="0" applyFont="1" applyBorder="1" applyAlignment="1">
      <alignment vertical="center" wrapText="1"/>
    </xf>
    <xf numFmtId="0" fontId="16" fillId="0" borderId="1" xfId="0" applyFont="1" applyBorder="1" applyAlignment="1">
      <alignment vertical="center"/>
    </xf>
    <xf numFmtId="0" fontId="17" fillId="0" borderId="16" xfId="0" applyFont="1" applyBorder="1" applyAlignment="1">
      <alignment vertical="center" wrapText="1"/>
    </xf>
    <xf numFmtId="0" fontId="14" fillId="0" borderId="1" xfId="0" applyFont="1" applyBorder="1" applyAlignment="1">
      <alignment vertical="center" wrapText="1"/>
    </xf>
    <xf numFmtId="0" fontId="14" fillId="0" borderId="0" xfId="0" applyFont="1" applyAlignment="1">
      <alignment vertical="center"/>
    </xf>
    <xf numFmtId="0" fontId="16" fillId="0" borderId="9" xfId="0" applyFont="1" applyBorder="1" applyAlignment="1">
      <alignment vertical="center" wrapText="1"/>
    </xf>
    <xf numFmtId="0" fontId="7" fillId="0" borderId="16" xfId="0" applyFont="1" applyBorder="1" applyAlignment="1">
      <alignment vertical="center" wrapText="1"/>
    </xf>
    <xf numFmtId="0" fontId="7" fillId="0" borderId="16" xfId="0" applyFont="1" applyBorder="1" applyAlignment="1">
      <alignment vertical="center"/>
    </xf>
    <xf numFmtId="9" fontId="14" fillId="0" borderId="1" xfId="2" applyFont="1" applyFill="1" applyBorder="1"/>
    <xf numFmtId="0" fontId="14" fillId="0" borderId="1" xfId="0" applyFont="1" applyBorder="1"/>
    <xf numFmtId="44" fontId="15" fillId="0" borderId="1" xfId="0" applyNumberFormat="1" applyFont="1" applyBorder="1" applyAlignment="1">
      <alignment horizontal="center" vertical="center"/>
    </xf>
    <xf numFmtId="44" fontId="15" fillId="0" borderId="1" xfId="0" applyNumberFormat="1" applyFont="1" applyBorder="1" applyAlignment="1">
      <alignment vertical="center"/>
    </xf>
    <xf numFmtId="9" fontId="14" fillId="0" borderId="1" xfId="2" applyFont="1" applyFill="1" applyBorder="1" applyAlignment="1">
      <alignment vertical="center"/>
    </xf>
    <xf numFmtId="0" fontId="14" fillId="0" borderId="1" xfId="0" applyFont="1" applyBorder="1" applyAlignment="1">
      <alignment vertical="center"/>
    </xf>
    <xf numFmtId="0" fontId="16" fillId="0" borderId="1" xfId="0" applyFont="1" applyBorder="1" applyAlignment="1">
      <alignment vertical="center" wrapText="1"/>
    </xf>
    <xf numFmtId="44" fontId="3" fillId="0" borderId="1" xfId="0" applyNumberFormat="1" applyFont="1" applyBorder="1" applyAlignment="1">
      <alignment horizontal="left" vertical="center"/>
    </xf>
    <xf numFmtId="9" fontId="15" fillId="0" borderId="0" xfId="2" applyFont="1" applyFill="1" applyBorder="1" applyAlignment="1">
      <alignment horizontal="center"/>
    </xf>
    <xf numFmtId="9" fontId="15" fillId="0" borderId="1" xfId="2" applyFont="1" applyFill="1" applyBorder="1" applyAlignment="1">
      <alignment horizontal="center" vertical="center" wrapText="1"/>
    </xf>
    <xf numFmtId="0" fontId="14" fillId="0" borderId="1" xfId="0" applyFont="1" applyBorder="1" applyAlignment="1">
      <alignment horizontal="center" vertical="center" wrapText="1"/>
    </xf>
    <xf numFmtId="9" fontId="14" fillId="0" borderId="1" xfId="2" applyFont="1" applyFill="1" applyBorder="1" applyAlignment="1">
      <alignment horizontal="center" vertical="center" wrapText="1"/>
    </xf>
    <xf numFmtId="44" fontId="14" fillId="0" borderId="16" xfId="0" applyNumberFormat="1" applyFont="1" applyBorder="1" applyAlignment="1">
      <alignment horizontal="center" vertical="center"/>
    </xf>
    <xf numFmtId="44" fontId="14" fillId="0" borderId="0" xfId="0" applyNumberFormat="1" applyFont="1" applyAlignment="1">
      <alignment horizontal="center" vertical="center"/>
    </xf>
    <xf numFmtId="9" fontId="15" fillId="12" borderId="1" xfId="2" applyFont="1" applyFill="1" applyBorder="1" applyAlignment="1">
      <alignment horizontal="center" vertical="center" wrapText="1"/>
    </xf>
    <xf numFmtId="9" fontId="38" fillId="0" borderId="0" xfId="0" applyNumberFormat="1" applyFont="1" applyAlignment="1">
      <alignment horizontal="left"/>
    </xf>
    <xf numFmtId="9" fontId="39" fillId="0" borderId="0" xfId="0" applyNumberFormat="1" applyFont="1" applyAlignment="1">
      <alignment horizontal="left"/>
    </xf>
    <xf numFmtId="9" fontId="15" fillId="13" borderId="1" xfId="2" applyFont="1" applyFill="1" applyBorder="1" applyAlignment="1">
      <alignment horizontal="center" vertical="center" wrapText="1"/>
    </xf>
    <xf numFmtId="9" fontId="4" fillId="0" borderId="0" xfId="0" applyNumberFormat="1" applyFont="1"/>
    <xf numFmtId="9" fontId="15" fillId="15" borderId="1" xfId="2" applyFont="1" applyFill="1" applyBorder="1" applyAlignment="1">
      <alignment horizontal="center" vertical="center" wrapText="1"/>
    </xf>
    <xf numFmtId="9" fontId="15" fillId="16" borderId="1" xfId="2" applyFont="1" applyFill="1" applyBorder="1" applyAlignment="1">
      <alignment horizontal="center" vertical="center" wrapText="1"/>
    </xf>
    <xf numFmtId="9" fontId="15" fillId="17" borderId="1" xfId="2" applyFont="1" applyFill="1" applyBorder="1" applyAlignment="1">
      <alignment horizontal="center" vertical="center" wrapText="1"/>
    </xf>
    <xf numFmtId="9" fontId="15" fillId="18" borderId="1" xfId="2" applyFont="1" applyFill="1" applyBorder="1" applyAlignment="1">
      <alignment horizontal="center" vertical="center" wrapText="1"/>
    </xf>
    <xf numFmtId="9" fontId="15" fillId="19" borderId="1" xfId="2" applyFont="1" applyFill="1" applyBorder="1" applyAlignment="1">
      <alignment horizontal="center" vertical="center" wrapText="1"/>
    </xf>
    <xf numFmtId="9" fontId="15" fillId="20" borderId="1" xfId="2" applyFont="1" applyFill="1" applyBorder="1" applyAlignment="1">
      <alignment horizontal="center" vertical="center" wrapText="1"/>
    </xf>
    <xf numFmtId="9" fontId="15" fillId="21" borderId="1" xfId="2" applyFont="1" applyFill="1" applyBorder="1" applyAlignment="1">
      <alignment horizontal="center" vertical="center" wrapText="1"/>
    </xf>
    <xf numFmtId="9" fontId="15" fillId="22" borderId="1" xfId="2" applyFont="1" applyFill="1" applyBorder="1" applyAlignment="1">
      <alignment horizontal="center" vertical="center" wrapText="1"/>
    </xf>
    <xf numFmtId="9" fontId="15" fillId="23" borderId="1" xfId="2" applyFont="1" applyFill="1" applyBorder="1" applyAlignment="1">
      <alignment horizontal="center" vertical="center" wrapText="1"/>
    </xf>
    <xf numFmtId="9" fontId="15" fillId="6" borderId="1" xfId="2" applyFont="1" applyFill="1" applyBorder="1" applyAlignment="1">
      <alignment horizontal="center" vertical="center" wrapText="1"/>
    </xf>
    <xf numFmtId="9" fontId="15" fillId="24" borderId="1" xfId="2" applyFont="1" applyFill="1" applyBorder="1" applyAlignment="1">
      <alignment horizontal="center" vertical="center" wrapText="1"/>
    </xf>
    <xf numFmtId="9" fontId="15" fillId="25" borderId="1" xfId="2" applyFont="1" applyFill="1" applyBorder="1" applyAlignment="1">
      <alignment horizontal="center" vertical="center" wrapText="1"/>
    </xf>
    <xf numFmtId="9" fontId="15" fillId="26" borderId="1" xfId="2" applyFont="1" applyFill="1" applyBorder="1" applyAlignment="1">
      <alignment horizontal="center" vertical="center" wrapText="1"/>
    </xf>
    <xf numFmtId="9" fontId="15" fillId="27" borderId="1" xfId="2" applyFont="1" applyFill="1" applyBorder="1" applyAlignment="1">
      <alignment horizontal="center" vertical="center" wrapText="1"/>
    </xf>
    <xf numFmtId="9" fontId="15" fillId="28" borderId="1" xfId="2" applyFont="1" applyFill="1" applyBorder="1" applyAlignment="1">
      <alignment horizontal="center" vertical="center" wrapText="1"/>
    </xf>
    <xf numFmtId="9" fontId="15" fillId="29" borderId="1" xfId="2" applyFont="1" applyFill="1" applyBorder="1" applyAlignment="1">
      <alignment horizontal="center" vertical="center" wrapText="1"/>
    </xf>
    <xf numFmtId="9" fontId="41" fillId="30" borderId="1" xfId="2" applyFont="1" applyFill="1" applyBorder="1" applyAlignment="1">
      <alignment horizontal="center" vertical="center" wrapText="1"/>
    </xf>
    <xf numFmtId="0" fontId="4" fillId="0" borderId="16"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10" xfId="0" applyFont="1" applyBorder="1" applyAlignment="1">
      <alignment horizontal="center" vertical="center" wrapText="1"/>
    </xf>
    <xf numFmtId="9" fontId="17" fillId="5" borderId="16" xfId="2" applyFont="1" applyFill="1" applyBorder="1" applyAlignment="1">
      <alignment horizontal="center" vertical="center" wrapText="1"/>
    </xf>
    <xf numFmtId="9" fontId="18" fillId="0" borderId="0" xfId="2" applyFont="1" applyFill="1" applyBorder="1" applyAlignment="1">
      <alignment horizontal="center" vertical="center"/>
    </xf>
    <xf numFmtId="9" fontId="16" fillId="0" borderId="8" xfId="2" applyFont="1" applyFill="1" applyBorder="1" applyAlignment="1">
      <alignment horizontal="center" vertical="top" wrapText="1"/>
    </xf>
    <xf numFmtId="9" fontId="16" fillId="0" borderId="1" xfId="2" applyFont="1" applyFill="1" applyBorder="1" applyAlignment="1">
      <alignment horizontal="center" vertical="top"/>
    </xf>
    <xf numFmtId="9" fontId="17" fillId="0" borderId="16" xfId="2" applyFont="1" applyFill="1" applyBorder="1" applyAlignment="1">
      <alignment horizontal="center" wrapText="1"/>
    </xf>
    <xf numFmtId="9" fontId="15" fillId="0" borderId="0" xfId="2" applyFont="1" applyFill="1" applyAlignment="1">
      <alignment horizontal="center"/>
    </xf>
    <xf numFmtId="9" fontId="3" fillId="0" borderId="1" xfId="2" applyFont="1" applyFill="1" applyBorder="1" applyAlignment="1">
      <alignment horizontal="center" vertical="center" wrapText="1"/>
    </xf>
    <xf numFmtId="0" fontId="14" fillId="0" borderId="16" xfId="0" applyFont="1" applyBorder="1" applyAlignment="1">
      <alignment horizontal="center" vertical="center" wrapText="1"/>
    </xf>
    <xf numFmtId="0" fontId="18" fillId="0" borderId="0" xfId="0" applyFont="1" applyAlignment="1">
      <alignment horizontal="center" vertical="center"/>
    </xf>
    <xf numFmtId="0" fontId="16" fillId="0" borderId="8" xfId="0" applyFont="1" applyBorder="1" applyAlignment="1">
      <alignment horizontal="center" vertical="top" wrapText="1"/>
    </xf>
    <xf numFmtId="0" fontId="16" fillId="0" borderId="1" xfId="0" applyFont="1" applyBorder="1" applyAlignment="1">
      <alignment horizontal="center" vertical="top"/>
    </xf>
    <xf numFmtId="0" fontId="17" fillId="0" borderId="16" xfId="0" applyFont="1" applyBorder="1" applyAlignment="1">
      <alignment horizontal="center" wrapText="1"/>
    </xf>
    <xf numFmtId="0" fontId="14" fillId="0" borderId="0" xfId="0" applyFont="1" applyAlignment="1">
      <alignment horizontal="center"/>
    </xf>
    <xf numFmtId="0" fontId="18" fillId="0" borderId="0" xfId="0" applyFont="1" applyAlignment="1">
      <alignment horizontal="left" vertical="center"/>
    </xf>
    <xf numFmtId="0" fontId="16" fillId="0" borderId="8" xfId="0" applyFont="1" applyBorder="1" applyAlignment="1">
      <alignment horizontal="left" vertical="top" wrapText="1"/>
    </xf>
    <xf numFmtId="0" fontId="16" fillId="0" borderId="1" xfId="0" applyFont="1" applyBorder="1" applyAlignment="1">
      <alignment horizontal="left" vertical="top"/>
    </xf>
    <xf numFmtId="0" fontId="17" fillId="0" borderId="16" xfId="0" applyFont="1" applyBorder="1" applyAlignment="1">
      <alignment horizontal="left" wrapText="1"/>
    </xf>
    <xf numFmtId="0" fontId="17" fillId="5" borderId="16" xfId="0" applyFont="1" applyFill="1" applyBorder="1" applyAlignment="1">
      <alignment horizontal="left" vertical="center" wrapText="1"/>
    </xf>
    <xf numFmtId="0" fontId="14" fillId="0" borderId="0" xfId="0" applyFont="1" applyAlignment="1">
      <alignment horizontal="left"/>
    </xf>
    <xf numFmtId="0" fontId="14" fillId="0" borderId="9" xfId="0" applyFont="1" applyBorder="1" applyAlignment="1">
      <alignment horizontal="center"/>
    </xf>
    <xf numFmtId="0" fontId="17" fillId="5" borderId="16" xfId="0" applyFont="1" applyFill="1" applyBorder="1" applyAlignment="1">
      <alignment horizontal="center" wrapText="1"/>
    </xf>
    <xf numFmtId="9" fontId="3" fillId="0" borderId="16" xfId="2" applyFont="1" applyFill="1" applyBorder="1" applyAlignment="1">
      <alignment horizontal="center" vertical="center" wrapText="1"/>
    </xf>
    <xf numFmtId="9" fontId="4" fillId="0" borderId="0" xfId="0" applyNumberFormat="1" applyFont="1" applyAlignment="1">
      <alignment horizontal="center"/>
    </xf>
    <xf numFmtId="0" fontId="4" fillId="0" borderId="0" xfId="0" applyFont="1" applyAlignment="1">
      <alignment horizontal="center"/>
    </xf>
    <xf numFmtId="3" fontId="4" fillId="0" borderId="16" xfId="0" applyNumberFormat="1" applyFont="1" applyBorder="1" applyAlignment="1">
      <alignment horizontal="center" vertical="center" wrapText="1"/>
    </xf>
    <xf numFmtId="9" fontId="3" fillId="0" borderId="16" xfId="0" applyNumberFormat="1" applyFont="1" applyBorder="1" applyAlignment="1">
      <alignment horizontal="center" vertical="center" wrapText="1"/>
    </xf>
    <xf numFmtId="9" fontId="15" fillId="0" borderId="16" xfId="0" applyNumberFormat="1" applyFont="1" applyBorder="1" applyAlignment="1">
      <alignment horizontal="center" vertical="center" wrapText="1"/>
    </xf>
    <xf numFmtId="0" fontId="4" fillId="8" borderId="16" xfId="0" applyFont="1" applyFill="1" applyBorder="1" applyAlignment="1">
      <alignment horizontal="center" vertical="center" wrapText="1"/>
    </xf>
    <xf numFmtId="0" fontId="14" fillId="0" borderId="21" xfId="0" applyFont="1" applyBorder="1" applyAlignment="1">
      <alignment horizontal="center"/>
    </xf>
    <xf numFmtId="9" fontId="3" fillId="0" borderId="1" xfId="0" applyNumberFormat="1" applyFont="1" applyBorder="1" applyAlignment="1">
      <alignment horizontal="center" vertical="center" wrapText="1"/>
    </xf>
    <xf numFmtId="0" fontId="14" fillId="11" borderId="1" xfId="0" applyFont="1" applyFill="1" applyBorder="1" applyAlignment="1">
      <alignment horizontal="center" vertical="center" wrapText="1"/>
    </xf>
    <xf numFmtId="0" fontId="4" fillId="11" borderId="16" xfId="0" applyFont="1" applyFill="1" applyBorder="1" applyAlignment="1">
      <alignment horizontal="center" vertical="center" wrapText="1"/>
    </xf>
    <xf numFmtId="0" fontId="28" fillId="0" borderId="0" xfId="0" applyFont="1" applyAlignment="1">
      <alignment horizontal="center" vertical="center"/>
    </xf>
    <xf numFmtId="0" fontId="16" fillId="0" borderId="8" xfId="0" applyFont="1" applyBorder="1" applyAlignment="1">
      <alignment horizontal="center" vertical="center" wrapText="1"/>
    </xf>
    <xf numFmtId="0" fontId="7" fillId="0" borderId="8" xfId="0" applyFont="1" applyBorder="1" applyAlignment="1">
      <alignment horizontal="center" vertical="center" wrapText="1"/>
    </xf>
    <xf numFmtId="0" fontId="15" fillId="0" borderId="1" xfId="0" applyFont="1" applyBorder="1" applyAlignment="1">
      <alignment horizontal="center" vertical="center"/>
    </xf>
    <xf numFmtId="0" fontId="15" fillId="0" borderId="8" xfId="0" applyFont="1" applyBorder="1" applyAlignment="1">
      <alignment horizontal="center" vertical="center"/>
    </xf>
    <xf numFmtId="0" fontId="3" fillId="0" borderId="8" xfId="0" applyFont="1" applyBorder="1" applyAlignment="1">
      <alignment horizontal="center" vertical="center"/>
    </xf>
    <xf numFmtId="0" fontId="15"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8" xfId="0" applyFont="1" applyBorder="1" applyAlignment="1">
      <alignment horizontal="center" vertical="center"/>
    </xf>
    <xf numFmtId="0" fontId="4" fillId="0" borderId="0" xfId="0" applyFont="1" applyAlignment="1">
      <alignment horizontal="center" vertical="center"/>
    </xf>
    <xf numFmtId="0" fontId="9" fillId="0" borderId="0" xfId="0" applyFont="1" applyAlignment="1">
      <alignment wrapText="1"/>
    </xf>
    <xf numFmtId="0" fontId="9" fillId="0" borderId="0" xfId="0" applyFont="1" applyAlignment="1">
      <alignment horizontal="right" wrapText="1"/>
    </xf>
    <xf numFmtId="0" fontId="4" fillId="8" borderId="1" xfId="0" applyFont="1" applyFill="1" applyBorder="1" applyAlignment="1">
      <alignment vertical="center" wrapText="1"/>
    </xf>
    <xf numFmtId="0" fontId="4" fillId="8" borderId="1" xfId="0" applyFont="1" applyFill="1" applyBorder="1" applyAlignment="1">
      <alignment horizontal="center" vertical="center"/>
    </xf>
    <xf numFmtId="9" fontId="4" fillId="8" borderId="1" xfId="2" applyFont="1" applyFill="1" applyBorder="1" applyAlignment="1">
      <alignment horizontal="center" vertical="center"/>
    </xf>
    <xf numFmtId="9" fontId="44" fillId="0" borderId="0" xfId="0" applyNumberFormat="1" applyFont="1"/>
    <xf numFmtId="0" fontId="15" fillId="0" borderId="16" xfId="0" applyFont="1" applyBorder="1" applyAlignment="1">
      <alignment wrapText="1"/>
    </xf>
    <xf numFmtId="0" fontId="3" fillId="0" borderId="16" xfId="0" applyFont="1" applyBorder="1" applyAlignment="1">
      <alignment wrapText="1"/>
    </xf>
    <xf numFmtId="9" fontId="15" fillId="0" borderId="16" xfId="2" applyFont="1" applyFill="1" applyBorder="1" applyAlignment="1">
      <alignment wrapText="1"/>
    </xf>
    <xf numFmtId="0" fontId="15" fillId="3" borderId="16" xfId="0" applyFont="1" applyFill="1" applyBorder="1"/>
    <xf numFmtId="0" fontId="17" fillId="5" borderId="22"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3" fillId="3" borderId="22" xfId="0" applyFont="1" applyFill="1" applyBorder="1" applyAlignment="1">
      <alignment horizontal="center" vertical="center" wrapText="1"/>
    </xf>
    <xf numFmtId="9" fontId="15" fillId="3" borderId="22" xfId="2" applyFont="1" applyFill="1" applyBorder="1" applyAlignment="1">
      <alignment horizontal="center" vertical="center" wrapText="1"/>
    </xf>
    <xf numFmtId="0" fontId="15" fillId="3" borderId="22" xfId="0" applyFont="1" applyFill="1" applyBorder="1" applyAlignment="1">
      <alignment horizontal="center" vertical="center"/>
    </xf>
    <xf numFmtId="0" fontId="4" fillId="0" borderId="22" xfId="0" applyFont="1" applyBorder="1" applyAlignment="1">
      <alignment vertical="center"/>
    </xf>
    <xf numFmtId="0" fontId="4" fillId="0" borderId="22" xfId="0" applyFont="1" applyBorder="1" applyAlignment="1">
      <alignment vertical="top" wrapText="1"/>
    </xf>
    <xf numFmtId="0" fontId="4" fillId="0" borderId="22" xfId="0" applyFont="1" applyBorder="1" applyAlignment="1">
      <alignment vertical="center" wrapText="1"/>
    </xf>
    <xf numFmtId="0" fontId="4" fillId="0" borderId="22" xfId="0" applyFont="1" applyBorder="1" applyAlignment="1">
      <alignment horizontal="center" vertical="center"/>
    </xf>
    <xf numFmtId="9" fontId="4" fillId="0" borderId="22" xfId="2" applyFont="1" applyFill="1" applyBorder="1" applyAlignment="1">
      <alignment horizontal="center" vertical="center"/>
    </xf>
    <xf numFmtId="0" fontId="4" fillId="0" borderId="22" xfId="0" applyFont="1" applyBorder="1" applyAlignment="1">
      <alignment horizontal="center" vertical="center" wrapText="1"/>
    </xf>
    <xf numFmtId="44" fontId="3" fillId="0" borderId="22" xfId="0" applyNumberFormat="1" applyFont="1" applyBorder="1" applyAlignment="1">
      <alignment vertical="center"/>
    </xf>
    <xf numFmtId="9" fontId="15" fillId="12" borderId="22" xfId="2" applyFont="1" applyFill="1" applyBorder="1" applyAlignment="1">
      <alignment horizontal="center" vertical="center" wrapText="1"/>
    </xf>
    <xf numFmtId="9" fontId="39" fillId="0" borderId="22" xfId="0" applyNumberFormat="1" applyFont="1" applyBorder="1" applyAlignment="1">
      <alignment horizontal="left"/>
    </xf>
    <xf numFmtId="0" fontId="4" fillId="0" borderId="22" xfId="0" applyFont="1" applyBorder="1" applyAlignment="1">
      <alignment horizontal="center" vertical="top"/>
    </xf>
    <xf numFmtId="0" fontId="4" fillId="0" borderId="22" xfId="0" applyFont="1" applyBorder="1" applyAlignment="1">
      <alignment horizontal="left" vertical="center"/>
    </xf>
    <xf numFmtId="0" fontId="4" fillId="0" borderId="22" xfId="0" applyFont="1" applyBorder="1"/>
    <xf numFmtId="44" fontId="3" fillId="0" borderId="22" xfId="0" applyNumberFormat="1" applyFont="1" applyBorder="1" applyAlignment="1">
      <alignment horizontal="left" vertical="center" wrapText="1"/>
    </xf>
    <xf numFmtId="9" fontId="15" fillId="0" borderId="22" xfId="2" applyFont="1" applyFill="1" applyBorder="1" applyAlignment="1">
      <alignment horizontal="center" vertical="center" wrapText="1"/>
    </xf>
    <xf numFmtId="9" fontId="3" fillId="9" borderId="22" xfId="2" applyFont="1" applyFill="1" applyBorder="1" applyAlignment="1">
      <alignment horizontal="center" vertical="center"/>
    </xf>
    <xf numFmtId="44" fontId="3" fillId="0" borderId="22" xfId="0" applyNumberFormat="1" applyFont="1" applyBorder="1" applyAlignment="1">
      <alignment horizontal="left" vertical="center"/>
    </xf>
    <xf numFmtId="9" fontId="25" fillId="3" borderId="22" xfId="2" applyFont="1" applyFill="1" applyBorder="1" applyAlignment="1">
      <alignment horizontal="left" vertical="center" wrapText="1"/>
    </xf>
    <xf numFmtId="3" fontId="4" fillId="0" borderId="22" xfId="0" applyNumberFormat="1" applyFont="1" applyBorder="1" applyAlignment="1">
      <alignment horizontal="left" vertical="center" wrapText="1"/>
    </xf>
    <xf numFmtId="3" fontId="4" fillId="0" borderId="22" xfId="0" applyNumberFormat="1" applyFont="1" applyBorder="1" applyAlignment="1">
      <alignment vertical="center" wrapText="1"/>
    </xf>
    <xf numFmtId="0" fontId="4" fillId="0" borderId="22" xfId="0" applyFont="1" applyBorder="1" applyAlignment="1">
      <alignment horizontal="left" vertical="center" wrapText="1"/>
    </xf>
    <xf numFmtId="3" fontId="4" fillId="0" borderId="22" xfId="0" applyNumberFormat="1" applyFont="1" applyBorder="1" applyAlignment="1">
      <alignment horizontal="center" vertical="center"/>
    </xf>
    <xf numFmtId="3" fontId="4" fillId="0" borderId="22" xfId="0" applyNumberFormat="1" applyFont="1" applyBorder="1" applyAlignment="1">
      <alignment horizontal="center" vertical="center" wrapText="1"/>
    </xf>
    <xf numFmtId="9" fontId="38" fillId="0" borderId="22" xfId="0" applyNumberFormat="1" applyFont="1" applyBorder="1" applyAlignment="1">
      <alignment horizontal="left"/>
    </xf>
    <xf numFmtId="0" fontId="21" fillId="0" borderId="22" xfId="0" applyFont="1" applyBorder="1" applyAlignment="1">
      <alignment horizontal="left"/>
    </xf>
    <xf numFmtId="0" fontId="4" fillId="0" borderId="22" xfId="0" applyFont="1" applyBorder="1" applyAlignment="1">
      <alignment horizontal="left" vertical="top" wrapText="1"/>
    </xf>
    <xf numFmtId="0" fontId="40" fillId="0" borderId="22" xfId="0" applyFont="1" applyBorder="1" applyAlignment="1">
      <alignment horizontal="left"/>
    </xf>
    <xf numFmtId="0" fontId="14" fillId="0" borderId="22" xfId="0" applyFont="1" applyBorder="1" applyAlignment="1">
      <alignment horizontal="left" vertical="center" wrapText="1"/>
    </xf>
    <xf numFmtId="0" fontId="14" fillId="0" borderId="22" xfId="0" applyFont="1" applyBorder="1" applyAlignment="1">
      <alignment vertical="center" wrapText="1"/>
    </xf>
    <xf numFmtId="0" fontId="14" fillId="0" borderId="22" xfId="0" applyFont="1" applyBorder="1" applyAlignment="1">
      <alignment horizontal="left" vertical="top" wrapText="1"/>
    </xf>
    <xf numFmtId="0" fontId="14" fillId="0" borderId="22" xfId="0" applyFont="1" applyBorder="1" applyAlignment="1">
      <alignment horizontal="left" vertical="center"/>
    </xf>
    <xf numFmtId="0" fontId="4" fillId="0" borderId="22" xfId="0" applyFont="1" applyBorder="1" applyAlignment="1">
      <alignment horizontal="center"/>
    </xf>
    <xf numFmtId="0" fontId="14" fillId="0" borderId="22" xfId="0" applyFont="1" applyBorder="1" applyAlignment="1">
      <alignment horizontal="center" vertical="center" wrapText="1"/>
    </xf>
    <xf numFmtId="9" fontId="14" fillId="0" borderId="22" xfId="2" applyFont="1" applyFill="1" applyBorder="1" applyAlignment="1">
      <alignment horizontal="center" vertical="center" wrapText="1"/>
    </xf>
    <xf numFmtId="0" fontId="3" fillId="9" borderId="24" xfId="0" applyFont="1" applyFill="1" applyBorder="1" applyAlignment="1">
      <alignment vertical="center"/>
    </xf>
    <xf numFmtId="0" fontId="3" fillId="9" borderId="24" xfId="0" applyFont="1" applyFill="1" applyBorder="1"/>
    <xf numFmtId="0" fontId="3" fillId="9" borderId="25" xfId="0" applyFont="1" applyFill="1" applyBorder="1"/>
    <xf numFmtId="9" fontId="4" fillId="0" borderId="22" xfId="2" applyFont="1" applyFill="1" applyBorder="1" applyAlignment="1">
      <alignment horizontal="center" vertical="center" wrapText="1"/>
    </xf>
    <xf numFmtId="44" fontId="3" fillId="0" borderId="22" xfId="0" applyNumberFormat="1" applyFont="1" applyBorder="1" applyAlignment="1">
      <alignment horizontal="center" vertical="center" wrapText="1"/>
    </xf>
    <xf numFmtId="9" fontId="39" fillId="0" borderId="22" xfId="0" applyNumberFormat="1" applyFont="1" applyBorder="1" applyAlignment="1">
      <alignment horizontal="left" wrapText="1"/>
    </xf>
    <xf numFmtId="0" fontId="14" fillId="0" borderId="0" xfId="0" applyFont="1" applyAlignment="1">
      <alignment wrapText="1"/>
    </xf>
    <xf numFmtId="0" fontId="14" fillId="0" borderId="22" xfId="0" applyFont="1" applyBorder="1" applyAlignment="1">
      <alignment wrapText="1"/>
    </xf>
    <xf numFmtId="44" fontId="14" fillId="0" borderId="22" xfId="0" applyNumberFormat="1" applyFont="1" applyBorder="1" applyAlignment="1">
      <alignment horizontal="center" vertical="center" wrapText="1"/>
    </xf>
    <xf numFmtId="9" fontId="44" fillId="0" borderId="0" xfId="0" applyNumberFormat="1" applyFont="1" applyAlignment="1">
      <alignment horizontal="center"/>
    </xf>
    <xf numFmtId="9" fontId="0" fillId="0" borderId="0" xfId="0" applyNumberFormat="1" applyAlignment="1">
      <alignment horizontal="left"/>
    </xf>
    <xf numFmtId="9" fontId="44" fillId="0" borderId="0" xfId="0" applyNumberFormat="1" applyFont="1" applyAlignment="1">
      <alignment horizontal="left"/>
    </xf>
    <xf numFmtId="0" fontId="0" fillId="0" borderId="26" xfId="0" applyBorder="1" applyAlignment="1">
      <alignment horizontal="center" vertical="center"/>
    </xf>
    <xf numFmtId="0" fontId="9" fillId="0" borderId="27" xfId="0" applyFont="1" applyBorder="1" applyAlignment="1">
      <alignment horizontal="right"/>
    </xf>
    <xf numFmtId="9" fontId="0" fillId="0" borderId="27" xfId="0" applyNumberFormat="1" applyBorder="1"/>
    <xf numFmtId="9" fontId="0" fillId="0" borderId="27" xfId="0" applyNumberFormat="1" applyBorder="1" applyAlignment="1">
      <alignment horizontal="center"/>
    </xf>
    <xf numFmtId="9" fontId="0" fillId="0" borderId="28" xfId="0" applyNumberFormat="1" applyBorder="1" applyAlignment="1">
      <alignment horizontal="center"/>
    </xf>
    <xf numFmtId="0" fontId="0" fillId="0" borderId="29" xfId="0" applyBorder="1" applyAlignment="1">
      <alignment horizontal="center" vertical="center"/>
    </xf>
    <xf numFmtId="0" fontId="9" fillId="0" borderId="30" xfId="0" applyFont="1" applyBorder="1" applyAlignment="1">
      <alignment horizontal="right"/>
    </xf>
    <xf numFmtId="9" fontId="44" fillId="0" borderId="30" xfId="0" applyNumberFormat="1" applyFont="1" applyBorder="1"/>
    <xf numFmtId="9" fontId="44" fillId="0" borderId="30" xfId="0" applyNumberFormat="1" applyFont="1" applyBorder="1" applyAlignment="1">
      <alignment horizontal="center"/>
    </xf>
    <xf numFmtId="9" fontId="44" fillId="0" borderId="31" xfId="0" applyNumberFormat="1" applyFont="1" applyBorder="1" applyAlignment="1">
      <alignment horizontal="center"/>
    </xf>
    <xf numFmtId="9" fontId="0" fillId="0" borderId="28" xfId="0" applyNumberFormat="1" applyBorder="1" applyAlignment="1">
      <alignment horizontal="left"/>
    </xf>
    <xf numFmtId="9" fontId="44" fillId="0" borderId="31" xfId="0" applyNumberFormat="1" applyFont="1" applyBorder="1" applyAlignment="1">
      <alignment horizontal="left"/>
    </xf>
    <xf numFmtId="9" fontId="0" fillId="0" borderId="28" xfId="0" applyNumberFormat="1" applyBorder="1" applyAlignment="1">
      <alignment horizontal="right"/>
    </xf>
    <xf numFmtId="9" fontId="44" fillId="0" borderId="31" xfId="0" applyNumberFormat="1" applyFont="1" applyBorder="1" applyAlignment="1">
      <alignment horizontal="right"/>
    </xf>
    <xf numFmtId="0" fontId="47" fillId="0" borderId="0" xfId="0" applyFont="1"/>
    <xf numFmtId="0" fontId="3" fillId="9" borderId="24" xfId="0" applyFont="1" applyFill="1" applyBorder="1" applyAlignment="1">
      <alignment horizontal="center" vertical="center"/>
    </xf>
    <xf numFmtId="44" fontId="3" fillId="0" borderId="22" xfId="0" applyNumberFormat="1" applyFont="1" applyBorder="1" applyAlignment="1">
      <alignment horizontal="center" vertical="center"/>
    </xf>
    <xf numFmtId="9" fontId="25" fillId="3" borderId="22" xfId="2" applyFont="1" applyFill="1" applyBorder="1" applyAlignment="1">
      <alignment horizontal="center" vertical="center" wrapText="1"/>
    </xf>
    <xf numFmtId="164" fontId="3" fillId="0" borderId="0" xfId="3" applyNumberFormat="1" applyFont="1" applyFill="1" applyBorder="1" applyAlignment="1">
      <alignment horizontal="center" vertical="center"/>
    </xf>
    <xf numFmtId="9" fontId="3" fillId="0" borderId="0" xfId="2" applyFont="1" applyFill="1" applyBorder="1" applyAlignment="1">
      <alignment horizontal="center" vertical="center"/>
    </xf>
    <xf numFmtId="164" fontId="3" fillId="9" borderId="24" xfId="3" applyNumberFormat="1" applyFont="1" applyFill="1" applyBorder="1" applyAlignment="1">
      <alignment horizontal="center" vertical="center"/>
    </xf>
    <xf numFmtId="9" fontId="0" fillId="0" borderId="32" xfId="0" applyNumberFormat="1" applyBorder="1"/>
    <xf numFmtId="9" fontId="0" fillId="0" borderId="32" xfId="0" applyNumberFormat="1" applyBorder="1" applyAlignment="1">
      <alignment horizontal="center" vertical="center"/>
    </xf>
    <xf numFmtId="9" fontId="0" fillId="0" borderId="33" xfId="0" applyNumberFormat="1" applyBorder="1"/>
    <xf numFmtId="0" fontId="48" fillId="0" borderId="0" xfId="0" applyFont="1" applyAlignment="1">
      <alignment horizontal="right"/>
    </xf>
    <xf numFmtId="0" fontId="20" fillId="9" borderId="23" xfId="0" applyFont="1" applyFill="1" applyBorder="1" applyAlignment="1">
      <alignment horizontal="left" vertical="center"/>
    </xf>
    <xf numFmtId="0" fontId="42" fillId="0" borderId="0" xfId="0" applyFont="1" applyAlignment="1">
      <alignment horizontal="left" vertical="top" wrapText="1"/>
    </xf>
    <xf numFmtId="0" fontId="42" fillId="0" borderId="9" xfId="0" applyFont="1" applyBorder="1" applyAlignment="1">
      <alignment horizontal="left" vertical="top" wrapText="1"/>
    </xf>
    <xf numFmtId="0" fontId="42" fillId="0" borderId="1" xfId="0" applyFont="1" applyBorder="1" applyAlignment="1">
      <alignment horizontal="left" vertical="top" wrapText="1"/>
    </xf>
    <xf numFmtId="0" fontId="17" fillId="0" borderId="16" xfId="0" applyFont="1" applyBorder="1" applyAlignment="1">
      <alignment horizontal="left" vertical="top" wrapText="1"/>
    </xf>
    <xf numFmtId="0" fontId="20" fillId="0" borderId="22" xfId="0" applyFont="1" applyBorder="1" applyAlignment="1">
      <alignment horizontal="left" vertical="top" wrapText="1"/>
    </xf>
    <xf numFmtId="0" fontId="20" fillId="9" borderId="23" xfId="0" applyFont="1" applyFill="1" applyBorder="1" applyAlignment="1">
      <alignment horizontal="left" vertical="top"/>
    </xf>
    <xf numFmtId="0" fontId="20" fillId="0" borderId="22" xfId="0" applyFont="1" applyBorder="1" applyAlignment="1">
      <alignment horizontal="left" vertical="top"/>
    </xf>
    <xf numFmtId="0" fontId="42" fillId="0" borderId="22" xfId="0" applyFont="1" applyBorder="1" applyAlignment="1">
      <alignment horizontal="left" vertical="center" wrapText="1"/>
    </xf>
    <xf numFmtId="0" fontId="31" fillId="0" borderId="0" xfId="0" applyFont="1" applyAlignment="1">
      <alignment horizontal="center" vertical="center"/>
    </xf>
    <xf numFmtId="0" fontId="18" fillId="9" borderId="0" xfId="0" applyFont="1" applyFill="1" applyAlignment="1">
      <alignment vertical="center"/>
    </xf>
    <xf numFmtId="0" fontId="14" fillId="9" borderId="0" xfId="0" applyFont="1" applyFill="1"/>
    <xf numFmtId="0" fontId="16" fillId="9" borderId="8" xfId="0" applyFont="1" applyFill="1" applyBorder="1" applyAlignment="1">
      <alignment vertical="top" wrapText="1"/>
    </xf>
    <xf numFmtId="0" fontId="15" fillId="9" borderId="8" xfId="0" applyFont="1" applyFill="1" applyBorder="1" applyAlignment="1">
      <alignment vertical="top"/>
    </xf>
    <xf numFmtId="0" fontId="15" fillId="9" borderId="8" xfId="0" applyFont="1" applyFill="1" applyBorder="1" applyAlignment="1">
      <alignment vertical="center" wrapText="1"/>
    </xf>
    <xf numFmtId="0" fontId="15" fillId="9" borderId="1" xfId="0" applyFont="1" applyFill="1" applyBorder="1" applyAlignment="1">
      <alignment vertical="center" wrapText="1"/>
    </xf>
    <xf numFmtId="0" fontId="4" fillId="9" borderId="1" xfId="0" applyFont="1" applyFill="1" applyBorder="1" applyAlignment="1">
      <alignment horizontal="center" vertical="center"/>
    </xf>
    <xf numFmtId="0" fontId="4" fillId="9" borderId="1" xfId="0" applyFont="1" applyFill="1" applyBorder="1"/>
    <xf numFmtId="3" fontId="4" fillId="9" borderId="1" xfId="0" applyNumberFormat="1" applyFont="1" applyFill="1" applyBorder="1" applyAlignment="1">
      <alignment horizontal="center" vertical="center"/>
    </xf>
    <xf numFmtId="0" fontId="4" fillId="9" borderId="1" xfId="0" applyFont="1" applyFill="1" applyBorder="1" applyAlignment="1">
      <alignment horizontal="center" vertical="center" wrapText="1"/>
    </xf>
    <xf numFmtId="0" fontId="4" fillId="9" borderId="1" xfId="0" applyFont="1" applyFill="1" applyBorder="1" applyAlignment="1">
      <alignment vertical="center"/>
    </xf>
    <xf numFmtId="0" fontId="4" fillId="9" borderId="8" xfId="0" applyFont="1" applyFill="1" applyBorder="1"/>
    <xf numFmtId="0" fontId="4" fillId="9" borderId="0" xfId="0" applyFont="1" applyFill="1"/>
    <xf numFmtId="3" fontId="4" fillId="9" borderId="1" xfId="0" applyNumberFormat="1" applyFont="1" applyFill="1" applyBorder="1" applyAlignment="1">
      <alignment horizontal="center" vertical="center" wrapText="1"/>
    </xf>
    <xf numFmtId="0" fontId="14" fillId="9" borderId="21" xfId="0" applyFont="1" applyFill="1" applyBorder="1"/>
    <xf numFmtId="0" fontId="14" fillId="9" borderId="7" xfId="0" applyFont="1" applyFill="1" applyBorder="1"/>
    <xf numFmtId="9" fontId="18" fillId="9" borderId="0" xfId="2" applyFont="1" applyFill="1" applyAlignment="1">
      <alignment vertical="center"/>
    </xf>
    <xf numFmtId="9" fontId="14" fillId="9" borderId="0" xfId="2" applyFont="1" applyFill="1"/>
    <xf numFmtId="9" fontId="16" fillId="9" borderId="8" xfId="2" applyFont="1" applyFill="1" applyBorder="1" applyAlignment="1">
      <alignment vertical="top" wrapText="1"/>
    </xf>
    <xf numFmtId="9" fontId="15" fillId="9" borderId="8" xfId="2" applyFont="1" applyFill="1" applyBorder="1" applyAlignment="1">
      <alignment vertical="top"/>
    </xf>
    <xf numFmtId="9" fontId="15" fillId="9" borderId="8" xfId="2" applyFont="1" applyFill="1" applyBorder="1" applyAlignment="1">
      <alignment vertical="center" wrapText="1"/>
    </xf>
    <xf numFmtId="9" fontId="15" fillId="9" borderId="1" xfId="2" applyFont="1" applyFill="1" applyBorder="1" applyAlignment="1">
      <alignment horizontal="center" vertical="center" wrapText="1"/>
    </xf>
    <xf numFmtId="9" fontId="4" fillId="9" borderId="1" xfId="2" applyFont="1" applyFill="1" applyBorder="1" applyAlignment="1">
      <alignment horizontal="center" vertical="center"/>
    </xf>
    <xf numFmtId="0" fontId="7" fillId="31" borderId="16" xfId="0" applyFont="1" applyFill="1" applyBorder="1" applyAlignment="1">
      <alignment vertical="center"/>
    </xf>
    <xf numFmtId="0" fontId="4" fillId="31" borderId="16" xfId="0" applyFont="1" applyFill="1" applyBorder="1" applyAlignment="1">
      <alignment vertical="center" wrapText="1"/>
    </xf>
    <xf numFmtId="0" fontId="4" fillId="31" borderId="1" xfId="0" applyFont="1" applyFill="1" applyBorder="1" applyAlignment="1">
      <alignment vertical="center" wrapText="1"/>
    </xf>
    <xf numFmtId="0" fontId="4" fillId="31" borderId="1" xfId="0" applyFont="1" applyFill="1" applyBorder="1" applyAlignment="1">
      <alignment horizontal="center" vertical="center"/>
    </xf>
    <xf numFmtId="9" fontId="4" fillId="31" borderId="1" xfId="2" applyFont="1" applyFill="1" applyBorder="1" applyAlignment="1">
      <alignment horizontal="center" vertical="center"/>
    </xf>
    <xf numFmtId="3" fontId="4" fillId="31" borderId="1" xfId="0" applyNumberFormat="1" applyFont="1" applyFill="1" applyBorder="1" applyAlignment="1">
      <alignment horizontal="center" vertical="center"/>
    </xf>
    <xf numFmtId="0" fontId="4" fillId="31" borderId="19" xfId="0" applyFont="1" applyFill="1" applyBorder="1" applyAlignment="1">
      <alignment vertical="center" wrapText="1"/>
    </xf>
    <xf numFmtId="44" fontId="3" fillId="31" borderId="19" xfId="0" applyNumberFormat="1" applyFont="1" applyFill="1" applyBorder="1" applyAlignment="1">
      <alignment vertical="center"/>
    </xf>
    <xf numFmtId="0" fontId="4" fillId="31" borderId="0" xfId="0" applyFont="1" applyFill="1"/>
    <xf numFmtId="0" fontId="4" fillId="31" borderId="1" xfId="0" applyFont="1" applyFill="1" applyBorder="1" applyAlignment="1">
      <alignment vertical="center"/>
    </xf>
    <xf numFmtId="0" fontId="4" fillId="31" borderId="10" xfId="0" applyFont="1" applyFill="1" applyBorder="1" applyAlignment="1">
      <alignment vertical="center" wrapText="1"/>
    </xf>
    <xf numFmtId="0" fontId="15" fillId="0" borderId="0" xfId="0" applyFont="1" applyAlignment="1">
      <alignment horizontal="center" vertical="center"/>
    </xf>
    <xf numFmtId="9" fontId="3" fillId="0" borderId="0" xfId="0" applyNumberFormat="1" applyFont="1" applyAlignment="1">
      <alignment horizontal="center" vertical="center"/>
    </xf>
    <xf numFmtId="0" fontId="18" fillId="0" borderId="0" xfId="0" applyFont="1" applyAlignment="1">
      <alignment vertical="center" wrapText="1"/>
    </xf>
    <xf numFmtId="0" fontId="4" fillId="0" borderId="22" xfId="0" applyFont="1" applyBorder="1" applyAlignment="1">
      <alignment wrapText="1"/>
    </xf>
    <xf numFmtId="9" fontId="4" fillId="0" borderId="22" xfId="0" applyNumberFormat="1" applyFont="1" applyBorder="1"/>
    <xf numFmtId="0" fontId="44" fillId="0" borderId="0" xfId="0" applyFont="1"/>
    <xf numFmtId="9" fontId="4" fillId="0" borderId="0" xfId="0" applyNumberFormat="1" applyFont="1" applyAlignment="1">
      <alignment horizontal="center" vertical="center"/>
    </xf>
    <xf numFmtId="9" fontId="0" fillId="0" borderId="0" xfId="2" applyFont="1"/>
    <xf numFmtId="9" fontId="9" fillId="0" borderId="0" xfId="0" applyNumberFormat="1" applyFont="1" applyAlignment="1">
      <alignment horizontal="center"/>
    </xf>
    <xf numFmtId="9" fontId="23" fillId="12" borderId="22" xfId="2" applyFont="1" applyFill="1" applyBorder="1" applyAlignment="1">
      <alignment horizontal="center" vertical="center" wrapText="1"/>
    </xf>
    <xf numFmtId="9" fontId="15" fillId="8" borderId="22" xfId="2" applyFont="1" applyFill="1" applyBorder="1" applyAlignment="1">
      <alignment horizontal="center" vertical="center" wrapText="1"/>
    </xf>
    <xf numFmtId="10" fontId="15" fillId="12" borderId="22" xfId="2" applyNumberFormat="1" applyFont="1" applyFill="1" applyBorder="1" applyAlignment="1">
      <alignment horizontal="center" vertical="center" wrapText="1"/>
    </xf>
    <xf numFmtId="0" fontId="4" fillId="32" borderId="22" xfId="0" applyFont="1" applyFill="1" applyBorder="1" applyAlignment="1">
      <alignment vertical="center" wrapText="1"/>
    </xf>
    <xf numFmtId="10" fontId="15" fillId="32" borderId="22" xfId="2" applyNumberFormat="1" applyFont="1" applyFill="1" applyBorder="1" applyAlignment="1">
      <alignment horizontal="center" vertical="center" wrapText="1"/>
    </xf>
    <xf numFmtId="9" fontId="15" fillId="32" borderId="22" xfId="2" applyFont="1" applyFill="1" applyBorder="1" applyAlignment="1">
      <alignment horizontal="center" vertical="center" wrapText="1"/>
    </xf>
    <xf numFmtId="0" fontId="4" fillId="32" borderId="22" xfId="0" applyFont="1" applyFill="1" applyBorder="1" applyAlignment="1">
      <alignment horizontal="left" vertical="center" wrapText="1"/>
    </xf>
    <xf numFmtId="9" fontId="15" fillId="33" borderId="22" xfId="2" applyFont="1" applyFill="1" applyBorder="1" applyAlignment="1">
      <alignment horizontal="center" vertical="center" wrapText="1"/>
    </xf>
    <xf numFmtId="0" fontId="14" fillId="33" borderId="22" xfId="0" applyFont="1" applyFill="1" applyBorder="1" applyAlignment="1">
      <alignment vertical="center" wrapText="1"/>
    </xf>
    <xf numFmtId="0" fontId="4" fillId="33" borderId="22" xfId="0" applyFont="1" applyFill="1" applyBorder="1" applyAlignment="1">
      <alignment vertical="center" wrapText="1"/>
    </xf>
    <xf numFmtId="0" fontId="4" fillId="0" borderId="16" xfId="0" applyFont="1" applyBorder="1" applyAlignment="1">
      <alignment horizontal="left" vertical="center" wrapText="1"/>
    </xf>
    <xf numFmtId="0" fontId="4" fillId="0" borderId="10" xfId="0" applyFont="1" applyBorder="1" applyAlignment="1">
      <alignment horizontal="left" vertical="center" wrapText="1"/>
    </xf>
    <xf numFmtId="0" fontId="4" fillId="0" borderId="19" xfId="0" applyFont="1" applyBorder="1" applyAlignment="1">
      <alignment horizontal="left" vertical="center" wrapText="1"/>
    </xf>
    <xf numFmtId="0" fontId="4" fillId="0" borderId="16" xfId="0" applyFont="1" applyBorder="1" applyAlignment="1">
      <alignment horizontal="left" vertical="top" wrapText="1"/>
    </xf>
    <xf numFmtId="0" fontId="4" fillId="0" borderId="10" xfId="0" applyFont="1" applyBorder="1" applyAlignment="1">
      <alignment horizontal="left" vertical="top" wrapText="1"/>
    </xf>
    <xf numFmtId="0" fontId="4" fillId="0" borderId="16" xfId="0" applyFont="1" applyBorder="1" applyAlignment="1">
      <alignment vertical="center" wrapText="1"/>
    </xf>
    <xf numFmtId="0" fontId="4" fillId="0" borderId="10" xfId="0" applyFont="1" applyBorder="1" applyAlignment="1">
      <alignment vertical="center" wrapText="1"/>
    </xf>
    <xf numFmtId="0" fontId="4" fillId="0" borderId="19" xfId="0" applyFont="1" applyBorder="1" applyAlignment="1">
      <alignment vertical="center" wrapText="1"/>
    </xf>
    <xf numFmtId="44" fontId="3" fillId="0" borderId="16" xfId="0" applyNumberFormat="1" applyFont="1" applyBorder="1" applyAlignment="1">
      <alignment horizontal="center" vertical="center"/>
    </xf>
    <xf numFmtId="44" fontId="3" fillId="0" borderId="19" xfId="0" applyNumberFormat="1" applyFont="1" applyBorder="1" applyAlignment="1">
      <alignment horizontal="center" vertical="center"/>
    </xf>
    <xf numFmtId="44" fontId="3" fillId="0" borderId="10" xfId="0" applyNumberFormat="1" applyFont="1" applyBorder="1" applyAlignment="1">
      <alignment horizontal="center" vertical="center"/>
    </xf>
    <xf numFmtId="0" fontId="7" fillId="0" borderId="16" xfId="0" applyFont="1" applyBorder="1" applyAlignment="1">
      <alignment horizontal="center" vertical="top" textRotation="90" wrapText="1"/>
    </xf>
    <xf numFmtId="0" fontId="7" fillId="0" borderId="19" xfId="0" applyFont="1" applyBorder="1" applyAlignment="1">
      <alignment horizontal="center" vertical="top" textRotation="90" wrapText="1"/>
    </xf>
    <xf numFmtId="0" fontId="7" fillId="0" borderId="10" xfId="0" applyFont="1" applyBorder="1" applyAlignment="1">
      <alignment horizontal="center" vertical="top" textRotation="90" wrapText="1"/>
    </xf>
    <xf numFmtId="44" fontId="15" fillId="6" borderId="16" xfId="0" applyNumberFormat="1" applyFont="1" applyFill="1" applyBorder="1" applyAlignment="1">
      <alignment horizontal="center" vertical="center"/>
    </xf>
    <xf numFmtId="44" fontId="15" fillId="6" borderId="10" xfId="0" applyNumberFormat="1" applyFont="1" applyFill="1" applyBorder="1" applyAlignment="1">
      <alignment horizontal="center" vertical="center"/>
    </xf>
    <xf numFmtId="3" fontId="4" fillId="0" borderId="16" xfId="0" applyNumberFormat="1" applyFont="1" applyBorder="1" applyAlignment="1">
      <alignment vertical="center" wrapText="1"/>
    </xf>
    <xf numFmtId="3" fontId="4" fillId="0" borderId="19" xfId="0" applyNumberFormat="1" applyFont="1" applyBorder="1" applyAlignment="1">
      <alignment vertical="center" wrapText="1"/>
    </xf>
    <xf numFmtId="3" fontId="4" fillId="0" borderId="10" xfId="0" applyNumberFormat="1" applyFont="1" applyBorder="1" applyAlignment="1">
      <alignment vertical="center" wrapText="1"/>
    </xf>
    <xf numFmtId="0" fontId="14" fillId="0" borderId="16" xfId="0" applyFont="1" applyBorder="1" applyAlignment="1">
      <alignment horizontal="left" vertical="center" wrapText="1"/>
    </xf>
    <xf numFmtId="0" fontId="14" fillId="0" borderId="19" xfId="0" applyFont="1" applyBorder="1" applyAlignment="1">
      <alignment horizontal="left" vertical="center" wrapText="1"/>
    </xf>
    <xf numFmtId="0" fontId="14" fillId="0" borderId="10" xfId="0" applyFont="1" applyBorder="1" applyAlignment="1">
      <alignment horizontal="left" vertical="center" wrapText="1"/>
    </xf>
    <xf numFmtId="0" fontId="4" fillId="2" borderId="16" xfId="0" applyFont="1" applyFill="1" applyBorder="1" applyAlignment="1">
      <alignment vertical="center" wrapText="1"/>
    </xf>
    <xf numFmtId="0" fontId="4" fillId="2" borderId="19" xfId="0" applyFont="1" applyFill="1" applyBorder="1" applyAlignment="1">
      <alignment vertical="center" wrapText="1"/>
    </xf>
    <xf numFmtId="0" fontId="4" fillId="2" borderId="10" xfId="0" applyFont="1" applyFill="1" applyBorder="1" applyAlignment="1">
      <alignment vertical="center" wrapText="1"/>
    </xf>
    <xf numFmtId="0" fontId="4" fillId="0" borderId="16" xfId="0" applyFont="1" applyBorder="1" applyAlignment="1">
      <alignment horizontal="left" vertical="center"/>
    </xf>
    <xf numFmtId="0" fontId="4" fillId="0" borderId="19" xfId="0" applyFont="1" applyBorder="1" applyAlignment="1">
      <alignment horizontal="left" vertical="center"/>
    </xf>
    <xf numFmtId="0" fontId="4" fillId="0" borderId="10" xfId="0" applyFont="1" applyBorder="1" applyAlignment="1">
      <alignment horizontal="left" vertical="center"/>
    </xf>
    <xf numFmtId="0" fontId="17" fillId="5" borderId="16" xfId="0" applyFont="1" applyFill="1" applyBorder="1" applyAlignment="1">
      <alignment horizontal="center" vertical="center" wrapText="1"/>
    </xf>
    <xf numFmtId="0" fontId="17" fillId="5" borderId="10" xfId="0" applyFont="1" applyFill="1" applyBorder="1" applyAlignment="1">
      <alignment horizontal="center" vertical="center" wrapText="1"/>
    </xf>
    <xf numFmtId="0" fontId="20" fillId="0" borderId="16" xfId="0" applyFont="1" applyBorder="1" applyAlignment="1">
      <alignment horizontal="center" vertical="top" wrapText="1"/>
    </xf>
    <xf numFmtId="0" fontId="20" fillId="0" borderId="10" xfId="0" applyFont="1" applyBorder="1" applyAlignment="1">
      <alignment horizontal="center" vertical="top" wrapText="1"/>
    </xf>
    <xf numFmtId="0" fontId="16" fillId="0" borderId="9" xfId="0" applyFont="1" applyBorder="1" applyAlignment="1">
      <alignment horizontal="left" vertical="top" wrapText="1"/>
    </xf>
    <xf numFmtId="0" fontId="16" fillId="0" borderId="8" xfId="0" applyFont="1" applyBorder="1" applyAlignment="1">
      <alignment horizontal="left" vertical="top" wrapText="1"/>
    </xf>
    <xf numFmtId="0" fontId="4" fillId="0" borderId="16"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10" xfId="0" applyFont="1" applyBorder="1" applyAlignment="1">
      <alignment horizontal="center" vertical="center" wrapText="1"/>
    </xf>
    <xf numFmtId="0" fontId="15" fillId="3" borderId="9"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9" xfId="0" applyFont="1" applyFill="1" applyBorder="1" applyAlignment="1">
      <alignment horizontal="center" vertical="center"/>
    </xf>
    <xf numFmtId="0" fontId="15" fillId="3" borderId="8" xfId="0" applyFont="1" applyFill="1" applyBorder="1" applyAlignment="1">
      <alignment horizontal="center" vertical="center"/>
    </xf>
    <xf numFmtId="0" fontId="15" fillId="3" borderId="15" xfId="0" applyFont="1" applyFill="1" applyBorder="1" applyAlignment="1">
      <alignment horizontal="center" vertical="center"/>
    </xf>
    <xf numFmtId="0" fontId="7" fillId="0" borderId="16" xfId="0" applyFont="1" applyBorder="1" applyAlignment="1">
      <alignment horizontal="center" vertical="top" textRotation="90"/>
    </xf>
    <xf numFmtId="0" fontId="7" fillId="0" borderId="19" xfId="0" applyFont="1" applyBorder="1" applyAlignment="1">
      <alignment horizontal="center" vertical="top" textRotation="90"/>
    </xf>
    <xf numFmtId="0" fontId="7" fillId="0" borderId="10" xfId="0" applyFont="1" applyBorder="1" applyAlignment="1">
      <alignment horizontal="center" vertical="top" textRotation="90"/>
    </xf>
    <xf numFmtId="3" fontId="4" fillId="0" borderId="16" xfId="0" applyNumberFormat="1" applyFont="1" applyBorder="1" applyAlignment="1">
      <alignment horizontal="left" vertical="center" wrapText="1"/>
    </xf>
    <xf numFmtId="3" fontId="4" fillId="0" borderId="10" xfId="0" applyNumberFormat="1" applyFont="1" applyBorder="1" applyAlignment="1">
      <alignment horizontal="left" vertical="center" wrapText="1"/>
    </xf>
    <xf numFmtId="3" fontId="4" fillId="0" borderId="19" xfId="0" applyNumberFormat="1" applyFont="1" applyBorder="1" applyAlignment="1">
      <alignment horizontal="left" vertical="center" wrapText="1"/>
    </xf>
    <xf numFmtId="0" fontId="4" fillId="2" borderId="16" xfId="0" applyFont="1" applyFill="1" applyBorder="1" applyAlignment="1">
      <alignment horizontal="left" vertical="center" wrapText="1"/>
    </xf>
    <xf numFmtId="0" fontId="4" fillId="2" borderId="19" xfId="0" applyFont="1" applyFill="1" applyBorder="1" applyAlignment="1">
      <alignment horizontal="left" vertical="center" wrapText="1"/>
    </xf>
    <xf numFmtId="0" fontId="4" fillId="2" borderId="10" xfId="0" applyFont="1" applyFill="1" applyBorder="1" applyAlignment="1">
      <alignment horizontal="left" vertical="center" wrapText="1"/>
    </xf>
    <xf numFmtId="0" fontId="18" fillId="2" borderId="0" xfId="0" applyFont="1" applyFill="1" applyAlignment="1">
      <alignment horizontal="center" vertical="center"/>
    </xf>
    <xf numFmtId="9" fontId="15" fillId="3" borderId="20" xfId="2" applyFont="1" applyFill="1" applyBorder="1" applyAlignment="1">
      <alignment horizontal="center" vertical="center" wrapText="1"/>
    </xf>
    <xf numFmtId="9" fontId="15" fillId="3" borderId="0" xfId="2" applyFont="1" applyFill="1" applyBorder="1" applyAlignment="1">
      <alignment horizontal="center" vertical="center" wrapText="1"/>
    </xf>
    <xf numFmtId="9" fontId="15" fillId="3" borderId="22" xfId="2" applyFont="1" applyFill="1" applyBorder="1" applyAlignment="1">
      <alignment horizontal="center" vertical="center" wrapText="1"/>
    </xf>
    <xf numFmtId="9" fontId="3" fillId="0" borderId="16" xfId="2" applyFont="1" applyFill="1" applyBorder="1" applyAlignment="1">
      <alignment horizontal="center" vertical="center" wrapText="1"/>
    </xf>
    <xf numFmtId="9" fontId="3" fillId="0" borderId="19" xfId="2" applyFont="1" applyFill="1" applyBorder="1" applyAlignment="1">
      <alignment horizontal="center" vertical="center" wrapText="1"/>
    </xf>
    <xf numFmtId="9" fontId="3" fillId="0" borderId="10" xfId="2" applyFont="1" applyFill="1" applyBorder="1" applyAlignment="1">
      <alignment horizontal="center" vertical="center" wrapText="1"/>
    </xf>
    <xf numFmtId="0" fontId="4" fillId="14" borderId="16" xfId="0" applyFont="1" applyFill="1" applyBorder="1" applyAlignment="1">
      <alignment horizontal="left" vertical="center" wrapText="1"/>
    </xf>
    <xf numFmtId="0" fontId="4" fillId="14" borderId="19" xfId="0" applyFont="1" applyFill="1" applyBorder="1" applyAlignment="1">
      <alignment horizontal="left" vertical="center" wrapText="1"/>
    </xf>
    <xf numFmtId="0" fontId="4" fillId="14" borderId="10" xfId="0" applyFont="1" applyFill="1" applyBorder="1" applyAlignment="1">
      <alignment horizontal="left" vertical="center" wrapText="1"/>
    </xf>
    <xf numFmtId="9" fontId="3" fillId="0" borderId="16" xfId="0" applyNumberFormat="1" applyFont="1" applyBorder="1" applyAlignment="1">
      <alignment horizontal="center" vertical="center" wrapText="1"/>
    </xf>
    <xf numFmtId="0" fontId="3" fillId="0" borderId="10" xfId="0" applyFont="1" applyBorder="1" applyAlignment="1">
      <alignment horizontal="center" vertical="center" wrapText="1"/>
    </xf>
    <xf numFmtId="0" fontId="3" fillId="0" borderId="19" xfId="0" applyFont="1" applyBorder="1" applyAlignment="1">
      <alignment horizontal="center" vertical="center" wrapText="1"/>
    </xf>
    <xf numFmtId="9" fontId="15" fillId="0" borderId="16" xfId="0" applyNumberFormat="1" applyFont="1" applyBorder="1" applyAlignment="1">
      <alignment horizontal="center" vertical="center" wrapText="1"/>
    </xf>
    <xf numFmtId="0" fontId="15" fillId="0" borderId="19" xfId="0" applyFont="1" applyBorder="1" applyAlignment="1">
      <alignment horizontal="center" vertical="center" wrapText="1"/>
    </xf>
    <xf numFmtId="0" fontId="15" fillId="0" borderId="10" xfId="0" applyFont="1" applyBorder="1" applyAlignment="1">
      <alignment horizontal="center" vertical="center" wrapText="1"/>
    </xf>
    <xf numFmtId="0" fontId="4" fillId="8" borderId="16" xfId="0" applyFont="1" applyFill="1" applyBorder="1" applyAlignment="1">
      <alignment horizontal="left" vertical="center" wrapText="1"/>
    </xf>
    <xf numFmtId="0" fontId="4" fillId="8" borderId="19" xfId="0" applyFont="1" applyFill="1" applyBorder="1" applyAlignment="1">
      <alignment horizontal="left" vertical="center" wrapText="1"/>
    </xf>
    <xf numFmtId="0" fontId="4" fillId="8" borderId="10" xfId="0" applyFont="1" applyFill="1" applyBorder="1" applyAlignment="1">
      <alignment horizontal="left" vertical="center" wrapText="1"/>
    </xf>
    <xf numFmtId="0" fontId="3" fillId="0" borderId="16" xfId="0" applyFont="1" applyBorder="1" applyAlignment="1">
      <alignment horizontal="center" vertical="center" wrapText="1"/>
    </xf>
    <xf numFmtId="0" fontId="29" fillId="10" borderId="0" xfId="0" applyFont="1" applyFill="1" applyAlignment="1">
      <alignment horizontal="center" vertical="center" wrapText="1"/>
    </xf>
    <xf numFmtId="0" fontId="29" fillId="10" borderId="0" xfId="0" applyFont="1" applyFill="1" applyAlignment="1">
      <alignment horizontal="center" vertical="center"/>
    </xf>
    <xf numFmtId="0" fontId="31" fillId="0" borderId="0" xfId="0" applyFont="1" applyAlignment="1">
      <alignment horizontal="center"/>
    </xf>
    <xf numFmtId="0" fontId="32" fillId="2" borderId="0" xfId="0" applyFont="1" applyFill="1" applyAlignment="1">
      <alignment horizontal="center" vertical="center" wrapText="1"/>
    </xf>
    <xf numFmtId="0" fontId="35" fillId="2" borderId="0" xfId="0" applyFont="1" applyFill="1" applyAlignment="1">
      <alignment horizontal="center" wrapText="1"/>
    </xf>
    <xf numFmtId="0" fontId="33" fillId="0" borderId="0" xfId="0" applyFont="1" applyAlignment="1">
      <alignment horizontal="left" vertical="center"/>
    </xf>
    <xf numFmtId="0" fontId="9" fillId="0" borderId="0" xfId="0" applyFont="1" applyAlignment="1">
      <alignment horizontal="center"/>
    </xf>
    <xf numFmtId="0" fontId="33" fillId="0" borderId="0" xfId="0" applyFont="1" applyAlignment="1">
      <alignment horizontal="center" vertical="center"/>
    </xf>
  </cellXfs>
  <cellStyles count="4">
    <cellStyle name="Millares" xfId="3" builtinId="3"/>
    <cellStyle name="Millares 2" xfId="1" xr:uid="{00000000-0005-0000-0000-000001000000}"/>
    <cellStyle name="Normal" xfId="0" builtinId="0"/>
    <cellStyle name="Porcentaje" xfId="2" builtinId="5"/>
  </cellStyles>
  <dxfs count="12">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1" defaultTableStyle="TableStyleMedium9" defaultPivotStyle="PivotStyleLight16">
    <tableStyle name="Estilo de tabla 1" pivot="0" count="0" xr9:uid="{00000000-0011-0000-FFFF-FFFF00000000}"/>
  </tableStyles>
  <colors>
    <mruColors>
      <color rgb="FF53C937"/>
      <color rgb="FFA5D6E3"/>
      <color rgb="FF56B1CA"/>
      <color rgb="FFFFA347"/>
      <color rgb="FFFF9933"/>
      <color rgb="FFA9F7DF"/>
      <color rgb="FFC0E498"/>
      <color rgb="FF30E0E4"/>
      <color rgb="FFFFFF6D"/>
      <color rgb="FFEFF4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sharedStrings" Target="sharedStrings.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styles" Target="styles.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theme" Target="theme/theme1.xml"/><Relationship Id="rId5" Type="http://purl.oclc.org/ooxml/officeDocument/relationships/worksheet" Target="worksheets/sheet5.xml"/><Relationship Id="rId10" Type="http://purl.oclc.org/ooxml/officeDocument/relationships/worksheet" Target="worksheets/sheet10.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1.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2.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3.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4.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5.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6.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3.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9.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Ex1.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Ex10.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Ex11.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Ex12.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Ex13.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Ex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Ex3.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Ex4.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Ex5.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Ex6.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Ex7.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Ex8.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Ex9.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chart1.xml><?xml version="1.0" encoding="utf-8"?>
<c:chartSpace xmlns:c="http://purl.oclc.org/ooxml/drawingml/chart" xmlns:a="http://purl.oclc.org/ooxml/drawingml/main" xmlns:r="http://purl.oclc.org/ooxml/officeDocument/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
                    <a:lumOff val="50%"/>
                  </a:schemeClr>
                </a:solidFill>
                <a:latin typeface="+mn-lt"/>
                <a:ea typeface="+mn-ea"/>
                <a:cs typeface="+mn-cs"/>
              </a:defRPr>
            </a:pPr>
            <a:r>
              <a:rPr lang="es-DO"/>
              <a:t>DIRECCIÓN DE FOMENTO Y DESARROLLO</a:t>
            </a:r>
            <a:endParaRPr lang="es-ES"/>
          </a:p>
          <a:p>
            <a:pPr>
              <a:defRPr/>
            </a:pPr>
            <a:r>
              <a:rPr lang="es-DO"/>
              <a:t>EJECUCIÓN PROMEDIO 1T-2T-3T-4T, 2022</a:t>
            </a:r>
          </a:p>
        </c:rich>
      </c:tx>
      <c:layout>
        <c:manualLayout>
          <c:xMode val="edge"/>
          <c:yMode val="edge"/>
          <c:x val="0.24341293623372393"/>
          <c:y val="0"/>
        </c:manualLayout>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
                  <a:lumOff val="50%"/>
                </a:schemeClr>
              </a:solidFill>
              <a:latin typeface="+mn-lt"/>
              <a:ea typeface="+mn-ea"/>
              <a:cs typeface="+mn-cs"/>
            </a:defRPr>
          </a:pPr>
          <a:endParaRPr lang="es-ES"/>
        </a:p>
      </c:txPr>
    </c:title>
    <c:autoTitleDeleted val="0"/>
    <c:plotArea>
      <c:layout>
        <c:manualLayout>
          <c:layoutTarget val="inner"/>
          <c:xMode val="edge"/>
          <c:yMode val="edge"/>
          <c:x val="6.5167061762425427E-2"/>
          <c:y val="0.21929455088467467"/>
          <c:w val="0.90913316421190504"/>
          <c:h val="0.51426350544085409"/>
        </c:manualLayout>
      </c:layout>
      <c:barChart>
        <c:barDir val="col"/>
        <c:grouping val="clustered"/>
        <c:varyColors val="0"/>
        <c:ser>
          <c:idx val="0"/>
          <c:order val="0"/>
          <c:tx>
            <c:strRef>
              <c:f>'DATA - INFORME 3T. 2022'!$F$33</c:f>
              <c:strCache>
                <c:ptCount val="1"/>
                <c:pt idx="0">
                  <c:v>Ejecución promedio 1T-2022</c:v>
                </c:pt>
              </c:strCache>
            </c:strRef>
          </c:tx>
          <c:spPr>
            <a:solidFill>
              <a:srgbClr val="30E0E4"/>
            </a:solidFill>
            <a:ln w="9525" cap="flat" cmpd="sng" algn="ctr">
              <a:solidFill>
                <a:schemeClr val="accent1">
                  <a:shade val="95%"/>
                </a:schemeClr>
              </a:solidFill>
              <a:round/>
            </a:ln>
            <a:effectLst>
              <a:outerShdw blurRad="40000" dist="20000" dir="5400000" rotWithShape="0">
                <a:srgbClr val="000000">
                  <a:alpha val="38%"/>
                </a:srgbClr>
              </a:outerShdw>
            </a:effectLst>
          </c:spPr>
          <c:invertIfNegative val="0"/>
          <c:dLbls>
            <c:spPr>
              <a:noFill/>
              <a:ln>
                <a:solidFill>
                  <a:srgbClr val="FF0000"/>
                </a:solid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lumMod val="75%"/>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
                          <a:lumOff val="65%"/>
                        </a:schemeClr>
                      </a:solidFill>
                    </a:ln>
                    <a:effectLst/>
                  </c:spPr>
                </c15:leaderLines>
              </c:ext>
            </c:extLst>
          </c:dLbls>
          <c:cat>
            <c:strRef>
              <c:f>'DATA - INFORME 3T. 2022'!$I$32:$K$32</c:f>
              <c:strCache>
                <c:ptCount val="3"/>
                <c:pt idx="0">
                  <c:v>Departamento de Fomento Cooperativo</c:v>
                </c:pt>
                <c:pt idx="1">
                  <c:v>Departamento Programas y Proyectos Especiales</c:v>
                </c:pt>
                <c:pt idx="2">
                  <c:v>Departamento de Educación</c:v>
                </c:pt>
              </c:strCache>
            </c:strRef>
          </c:cat>
          <c:val>
            <c:numRef>
              <c:f>'DATA - INFORME 3T. 2022'!$I$33:$K$33</c:f>
              <c:numCache>
                <c:formatCode>0%</c:formatCode>
                <c:ptCount val="3"/>
                <c:pt idx="0">
                  <c:v>0.77716759431045146</c:v>
                </c:pt>
                <c:pt idx="1">
                  <c:v>0.80225108225108233</c:v>
                </c:pt>
                <c:pt idx="2">
                  <c:v>0.86258503401360542</c:v>
                </c:pt>
              </c:numCache>
            </c:numRef>
          </c:val>
          <c:extLst>
            <c:ext xmlns:c16="http://schemas.microsoft.com/office/drawing/2014/chart" uri="{C3380CC4-5D6E-409C-BE32-E72D297353CC}">
              <c16:uniqueId val="{00000003-83D9-4E7A-B611-15A18346D350}"/>
            </c:ext>
          </c:extLst>
        </c:ser>
        <c:ser>
          <c:idx val="1"/>
          <c:order val="1"/>
          <c:tx>
            <c:strRef>
              <c:f>'DATA - INFORME 3T. 2022'!$F$34</c:f>
              <c:strCache>
                <c:ptCount val="1"/>
                <c:pt idx="0">
                  <c:v>Ejecución promedio 2T-2022</c:v>
                </c:pt>
              </c:strCache>
            </c:strRef>
          </c:tx>
          <c:spPr>
            <a:solidFill>
              <a:schemeClr val="tx2">
                <a:lumMod val="20%"/>
                <a:lumOff val="80%"/>
              </a:schemeClr>
            </a:solidFill>
            <a:ln w="9525" cap="flat" cmpd="sng" algn="ctr">
              <a:solidFill>
                <a:schemeClr val="bg1"/>
              </a:solidFill>
              <a:round/>
            </a:ln>
            <a:effectLst>
              <a:outerShdw blurRad="40000" dist="20000" dir="5400000" rotWithShape="0">
                <a:srgbClr val="000000">
                  <a:alpha val="38%"/>
                </a:srgbClr>
              </a:outerShdw>
            </a:effectLst>
          </c:spPr>
          <c:invertIfNegative val="0"/>
          <c:dLbls>
            <c:spPr>
              <a:noFill/>
              <a:ln>
                <a:solidFill>
                  <a:srgbClr val="FF0000"/>
                </a:solid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lumMod val="75%"/>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
                          <a:lumOff val="65%"/>
                        </a:schemeClr>
                      </a:solidFill>
                    </a:ln>
                    <a:effectLst/>
                  </c:spPr>
                </c15:leaderLines>
              </c:ext>
            </c:extLst>
          </c:dLbls>
          <c:cat>
            <c:strRef>
              <c:f>'DATA - INFORME 3T. 2022'!$I$32:$K$32</c:f>
              <c:strCache>
                <c:ptCount val="3"/>
                <c:pt idx="0">
                  <c:v>Departamento de Fomento Cooperativo</c:v>
                </c:pt>
                <c:pt idx="1">
                  <c:v>Departamento Programas y Proyectos Especiales</c:v>
                </c:pt>
                <c:pt idx="2">
                  <c:v>Departamento de Educación</c:v>
                </c:pt>
              </c:strCache>
            </c:strRef>
          </c:cat>
          <c:val>
            <c:numRef>
              <c:f>'DATA - INFORME 3T. 2022'!$I$34:$K$34</c:f>
              <c:numCache>
                <c:formatCode>0%</c:formatCode>
                <c:ptCount val="3"/>
                <c:pt idx="0">
                  <c:v>1</c:v>
                </c:pt>
                <c:pt idx="1">
                  <c:v>0.80225108225108233</c:v>
                </c:pt>
                <c:pt idx="2">
                  <c:v>1</c:v>
                </c:pt>
              </c:numCache>
            </c:numRef>
          </c:val>
          <c:extLst>
            <c:ext xmlns:c16="http://schemas.microsoft.com/office/drawing/2014/chart" uri="{C3380CC4-5D6E-409C-BE32-E72D297353CC}">
              <c16:uniqueId val="{00000004-83D9-4E7A-B611-15A18346D350}"/>
            </c:ext>
          </c:extLst>
        </c:ser>
        <c:ser>
          <c:idx val="2"/>
          <c:order val="2"/>
          <c:tx>
            <c:strRef>
              <c:f>'DATA - INFORME 3T. 2022'!$F$35</c:f>
              <c:strCache>
                <c:ptCount val="1"/>
                <c:pt idx="0">
                  <c:v>Ejecución promedio 3T-2022</c:v>
                </c:pt>
              </c:strCache>
            </c:strRef>
          </c:tx>
          <c:spPr>
            <a:solidFill>
              <a:schemeClr val="accent1">
                <a:lumMod val="75%"/>
              </a:schemeClr>
            </a:solidFill>
            <a:ln w="9525" cap="flat" cmpd="sng" algn="ctr">
              <a:solidFill>
                <a:schemeClr val="accent3">
                  <a:shade val="95%"/>
                </a:schemeClr>
              </a:solidFill>
              <a:round/>
            </a:ln>
            <a:effectLst>
              <a:outerShdw blurRad="40000" dist="20000" dir="5400000" rotWithShape="0">
                <a:srgbClr val="000000">
                  <a:alpha val="38%"/>
                </a:srgbClr>
              </a:outerShdw>
            </a:effectLst>
          </c:spPr>
          <c:invertIfNegative val="0"/>
          <c:dLbls>
            <c:spPr>
              <a:noFill/>
              <a:ln>
                <a:solidFill>
                  <a:srgbClr val="FF0000"/>
                </a:solid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lumMod val="75%"/>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
                          <a:lumOff val="65%"/>
                        </a:schemeClr>
                      </a:solidFill>
                    </a:ln>
                    <a:effectLst/>
                  </c:spPr>
                </c15:leaderLines>
              </c:ext>
            </c:extLst>
          </c:dLbls>
          <c:cat>
            <c:strRef>
              <c:f>'DATA - INFORME 3T. 2022'!$I$32:$K$32</c:f>
              <c:strCache>
                <c:ptCount val="3"/>
                <c:pt idx="0">
                  <c:v>Departamento de Fomento Cooperativo</c:v>
                </c:pt>
                <c:pt idx="1">
                  <c:v>Departamento Programas y Proyectos Especiales</c:v>
                </c:pt>
                <c:pt idx="2">
                  <c:v>Departamento de Educación</c:v>
                </c:pt>
              </c:strCache>
            </c:strRef>
          </c:cat>
          <c:val>
            <c:numRef>
              <c:f>'DATA - INFORME 3T. 2022'!$I$35:$K$35</c:f>
              <c:numCache>
                <c:formatCode>0%</c:formatCode>
                <c:ptCount val="3"/>
                <c:pt idx="0">
                  <c:v>0.79199134199134191</c:v>
                </c:pt>
                <c:pt idx="1">
                  <c:v>1</c:v>
                </c:pt>
                <c:pt idx="2">
                  <c:v>0.75</c:v>
                </c:pt>
              </c:numCache>
            </c:numRef>
          </c:val>
          <c:extLst>
            <c:ext xmlns:c16="http://schemas.microsoft.com/office/drawing/2014/chart" uri="{C3380CC4-5D6E-409C-BE32-E72D297353CC}">
              <c16:uniqueId val="{00000005-83D9-4E7A-B611-15A18346D350}"/>
            </c:ext>
          </c:extLst>
        </c:ser>
        <c:ser>
          <c:idx val="3"/>
          <c:order val="3"/>
          <c:tx>
            <c:strRef>
              <c:f>'DATA - INFORME 3T. 2022'!$F$36</c:f>
              <c:strCache>
                <c:ptCount val="1"/>
                <c:pt idx="0">
                  <c:v>Ejecución promedio 4T-2023</c:v>
                </c:pt>
              </c:strCache>
            </c:strRef>
          </c:tx>
          <c:spPr>
            <a:solidFill>
              <a:schemeClr val="accent2">
                <a:lumMod val="40%"/>
                <a:lumOff val="60%"/>
              </a:schemeClr>
            </a:solidFill>
            <a:ln w="9525" cap="flat" cmpd="sng" algn="ctr">
              <a:solidFill>
                <a:schemeClr val="accent4">
                  <a:shade val="95%"/>
                </a:schemeClr>
              </a:solidFill>
              <a:round/>
            </a:ln>
            <a:effectLst>
              <a:outerShdw blurRad="40000" dist="20000" dir="5400000" rotWithShape="0">
                <a:srgbClr val="000000">
                  <a:alpha val="38%"/>
                </a:srgbClr>
              </a:outerShdw>
            </a:effectLst>
          </c:spPr>
          <c:invertIfNegative val="0"/>
          <c:dLbls>
            <c:spPr>
              <a:solidFill>
                <a:schemeClr val="lt1"/>
              </a:solidFill>
              <a:ln>
                <a:solidFill>
                  <a:srgbClr val="FF0000"/>
                </a:solidFill>
              </a:ln>
              <a:effectLst/>
            </c:spPr>
            <c:txPr>
              <a:bodyPr rot="0" spcFirstLastPara="1" vertOverflow="clip" horzOverflow="clip" vert="horz" wrap="square" lIns="36576" tIns="18288" rIns="36576" bIns="18288" anchor="ctr" anchorCtr="1">
                <a:spAutoFit/>
              </a:bodyPr>
              <a:lstStyle/>
              <a:p>
                <a:pPr>
                  <a:defRPr sz="900" b="1" i="0" u="none" strike="noStrike" kern="1200" baseline="0%">
                    <a:solidFill>
                      <a:srgbClr val="002060"/>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tx1">
                          <a:lumMod val="35%"/>
                          <a:lumOff val="65%"/>
                        </a:schemeClr>
                      </a:solidFill>
                    </a:ln>
                    <a:effectLst/>
                  </c:spPr>
                </c15:leaderLines>
              </c:ext>
            </c:extLst>
          </c:dLbls>
          <c:cat>
            <c:strRef>
              <c:f>'DATA - INFORME 3T. 2022'!$I$32:$K$32</c:f>
              <c:strCache>
                <c:ptCount val="3"/>
                <c:pt idx="0">
                  <c:v>Departamento de Fomento Cooperativo</c:v>
                </c:pt>
                <c:pt idx="1">
                  <c:v>Departamento Programas y Proyectos Especiales</c:v>
                </c:pt>
                <c:pt idx="2">
                  <c:v>Departamento de Educación</c:v>
                </c:pt>
              </c:strCache>
            </c:strRef>
          </c:cat>
          <c:val>
            <c:numRef>
              <c:f>'DATA - INFORME 3T. 2022'!$I$36:$K$36</c:f>
              <c:numCache>
                <c:formatCode>0%</c:formatCode>
                <c:ptCount val="3"/>
                <c:pt idx="0">
                  <c:v>0.51750000000000007</c:v>
                </c:pt>
                <c:pt idx="1">
                  <c:v>0.16555555555555557</c:v>
                </c:pt>
                <c:pt idx="2">
                  <c:v>0.69499999999999995</c:v>
                </c:pt>
              </c:numCache>
            </c:numRef>
          </c:val>
          <c:extLst>
            <c:ext xmlns:c16="http://schemas.microsoft.com/office/drawing/2014/chart" uri="{C3380CC4-5D6E-409C-BE32-E72D297353CC}">
              <c16:uniqueId val="{00000000-A14C-4F20-8DD3-AF1CA35693E1}"/>
            </c:ext>
          </c:extLst>
        </c:ser>
        <c:dLbls>
          <c:showLegendKey val="0"/>
          <c:showVal val="0"/>
          <c:showCatName val="0"/>
          <c:showSerName val="0"/>
          <c:showPercent val="0"/>
          <c:showBubbleSize val="0"/>
        </c:dLbls>
        <c:gapWidth val="100"/>
        <c:overlap val="-24"/>
        <c:axId val="537613456"/>
        <c:axId val="541555328"/>
      </c:barChart>
      <c:catAx>
        <c:axId val="537613456"/>
        <c:scaling>
          <c:orientation val="minMax"/>
        </c:scaling>
        <c:delete val="0"/>
        <c:axPos val="b"/>
        <c:numFmt formatCode="General" sourceLinked="1"/>
        <c:majorTickMark val="none"/>
        <c:minorTickMark val="none"/>
        <c:tickLblPos val="nextTo"/>
        <c:spPr>
          <a:noFill/>
          <a:ln w="9525" cap="flat" cmpd="sng" algn="ctr">
            <a:solidFill>
              <a:schemeClr val="tx1">
                <a:lumMod val="15%"/>
                <a:lumOff val="85%"/>
              </a:schemeClr>
            </a:solidFill>
            <a:round/>
          </a:ln>
          <a:effectLst/>
        </c:spPr>
        <c:txPr>
          <a:bodyPr rot="-60000000" spcFirstLastPara="1" vertOverflow="ellipsis" vert="horz" wrap="square" anchor="ctr" anchorCtr="1"/>
          <a:lstStyle/>
          <a:p>
            <a:pPr>
              <a:defRPr sz="900" b="1" i="0" u="none" strike="noStrike" kern="1200" baseline="0%">
                <a:solidFill>
                  <a:schemeClr val="tx1">
                    <a:lumMod val="50%"/>
                    <a:lumOff val="50%"/>
                  </a:schemeClr>
                </a:solidFill>
                <a:latin typeface="+mn-lt"/>
                <a:ea typeface="+mn-ea"/>
                <a:cs typeface="+mn-cs"/>
              </a:defRPr>
            </a:pPr>
            <a:endParaRPr lang="es-ES"/>
          </a:p>
        </c:txPr>
        <c:crossAx val="541555328"/>
        <c:crosses val="autoZero"/>
        <c:auto val="1"/>
        <c:lblAlgn val="ctr"/>
        <c:lblOffset val="100"/>
        <c:noMultiLvlLbl val="0"/>
      </c:catAx>
      <c:valAx>
        <c:axId val="541555328"/>
        <c:scaling>
          <c:orientation val="minMax"/>
          <c:max val="1"/>
          <c:min val="0"/>
        </c:scaling>
        <c:delete val="0"/>
        <c:axPos val="l"/>
        <c:majorGridlines>
          <c:spPr>
            <a:ln w="9525" cap="flat" cmpd="sng" algn="ctr">
              <a:solidFill>
                <a:schemeClr val="tx1">
                  <a:lumMod val="15%"/>
                  <a:lumOff val="85%"/>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es-ES"/>
          </a:p>
        </c:txPr>
        <c:crossAx val="537613456"/>
        <c:crosses val="autoZero"/>
        <c:crossBetween val="between"/>
        <c:majorUnit val="0.25"/>
      </c:valAx>
      <c:spPr>
        <a:noFill/>
        <a:ln>
          <a:gradFill>
            <a:gsLst>
              <a:gs pos="0%">
                <a:schemeClr val="accent1">
                  <a:lumMod val="5%"/>
                  <a:lumOff val="95%"/>
                </a:schemeClr>
              </a:gs>
              <a:gs pos="74%">
                <a:schemeClr val="accent1">
                  <a:lumMod val="45%"/>
                  <a:lumOff val="55%"/>
                </a:schemeClr>
              </a:gs>
              <a:gs pos="83%">
                <a:schemeClr val="accent1">
                  <a:lumMod val="45%"/>
                  <a:lumOff val="55%"/>
                </a:schemeClr>
              </a:gs>
              <a:gs pos="100%">
                <a:schemeClr val="accent1">
                  <a:lumMod val="30%"/>
                  <a:lumOff val="70%"/>
                </a:schemeClr>
              </a:gs>
            </a:gsLst>
            <a:lin ang="5400000" scaled="1"/>
          </a:gradFill>
        </a:ln>
        <a:effectLst/>
      </c:spPr>
    </c:plotArea>
    <c:legend>
      <c:legendPos val="b"/>
      <c:layout>
        <c:manualLayout>
          <c:xMode val="edge"/>
          <c:yMode val="edge"/>
          <c:x val="7.9958985005103386E-2"/>
          <c:y val="0.85345211191004733"/>
          <c:w val="0.89999994295132213"/>
          <c:h val="6.706454235429670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es-E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pPr>
      <a:endParaRPr lang="es-ES"/>
    </a:p>
  </c:txPr>
  <c:printSettings>
    <c:headerFooter/>
    <c:pageMargins b="0.75" l="0.7" r="0.7" t="0.75" header="0.3" footer="0.3"/>
    <c:pageSetup/>
  </c:printSettings>
</c:chartSpace>
</file>

<file path=xl/charts/chart10.xml><?xml version="1.0" encoding="utf-8"?>
<c:chartSpace xmlns:c="http://purl.oclc.org/ooxml/drawingml/chart" xmlns:a="http://purl.oclc.org/ooxml/drawingml/main" xmlns:r="http://purl.oclc.org/ooxml/officeDocument/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
                    <a:lumOff val="35%"/>
                  </a:schemeClr>
                </a:solidFill>
                <a:latin typeface="+mn-lt"/>
                <a:ea typeface="+mn-ea"/>
                <a:cs typeface="+mn-cs"/>
              </a:defRPr>
            </a:pPr>
            <a:r>
              <a:rPr lang="es-DO"/>
              <a:t>DIRECCION</a:t>
            </a:r>
            <a:r>
              <a:rPr lang="es-DO" baseline="0%"/>
              <a:t> DE PLANIFICACION Y DESARROLLO </a:t>
            </a:r>
            <a:endParaRPr lang="es-DO"/>
          </a:p>
          <a:p>
            <a:pPr>
              <a:defRPr/>
            </a:pPr>
            <a:r>
              <a:rPr lang="es-DO"/>
              <a:t>EJECUCIÓN PROMEDIO 1T-2T,3T-4T,</a:t>
            </a:r>
            <a:r>
              <a:rPr lang="es-DO" baseline="0%"/>
              <a:t> </a:t>
            </a:r>
            <a:r>
              <a:rPr lang="es-DO"/>
              <a:t>2022</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
                  <a:lumOff val="35%"/>
                </a:schemeClr>
              </a:solidFill>
              <a:latin typeface="+mn-lt"/>
              <a:ea typeface="+mn-ea"/>
              <a:cs typeface="+mn-cs"/>
            </a:defRPr>
          </a:pPr>
          <a:endParaRPr lang="es-ES"/>
        </a:p>
      </c:txPr>
    </c:title>
    <c:autoTitleDeleted val="0"/>
    <c:plotArea>
      <c:layout>
        <c:manualLayout>
          <c:layoutTarget val="inner"/>
          <c:xMode val="edge"/>
          <c:yMode val="edge"/>
          <c:x val="9.9900481189851273E-2"/>
          <c:y val="0.27470044505306401"/>
          <c:w val="0.87232174103237092"/>
          <c:h val="0.44890758220439836"/>
        </c:manualLayout>
      </c:layout>
      <c:barChart>
        <c:barDir val="col"/>
        <c:grouping val="clustered"/>
        <c:varyColors val="0"/>
        <c:ser>
          <c:idx val="0"/>
          <c:order val="0"/>
          <c:tx>
            <c:strRef>
              <c:f>'DATA - INFORME 3T. 2022'!$H$145</c:f>
              <c:strCache>
                <c:ptCount val="1"/>
                <c:pt idx="0">
                  <c:v>Ejecución promedio 1T-2022</c:v>
                </c:pt>
              </c:strCache>
            </c:strRef>
          </c:tx>
          <c:spPr>
            <a:solidFill>
              <a:srgbClr val="30E0E4"/>
            </a:solidFill>
            <a:ln>
              <a:noFill/>
            </a:ln>
            <a:effectLst/>
          </c:spPr>
          <c:invertIfNegative val="0"/>
          <c:dLbls>
            <c:spPr>
              <a:noFill/>
              <a:ln>
                <a:solidFill>
                  <a:srgbClr val="FF0000"/>
                </a:solid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lumMod val="75%"/>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
                          <a:lumOff val="65%"/>
                        </a:schemeClr>
                      </a:solidFill>
                      <a:round/>
                    </a:ln>
                    <a:effectLst/>
                  </c:spPr>
                </c15:leaderLines>
              </c:ext>
            </c:extLst>
          </c:dLbls>
          <c:cat>
            <c:strRef>
              <c:f>'DATA - INFORME 3T. 2022'!$J$144:$K$144</c:f>
              <c:strCache>
                <c:ptCount val="2"/>
                <c:pt idx="0">
                  <c:v>Departamento de Fortalecimiento Institucional </c:v>
                </c:pt>
                <c:pt idx="1">
                  <c:v>División de Cooperación Internacional </c:v>
                </c:pt>
              </c:strCache>
            </c:strRef>
          </c:cat>
          <c:val>
            <c:numRef>
              <c:f>'DATA - INFORME 3T. 2022'!$J$145:$K$145</c:f>
              <c:numCache>
                <c:formatCode>0%</c:formatCode>
                <c:ptCount val="2"/>
                <c:pt idx="0">
                  <c:v>0.79999999999999993</c:v>
                </c:pt>
                <c:pt idx="1">
                  <c:v>1</c:v>
                </c:pt>
              </c:numCache>
            </c:numRef>
          </c:val>
          <c:extLst>
            <c:ext xmlns:c16="http://schemas.microsoft.com/office/drawing/2014/chart" uri="{C3380CC4-5D6E-409C-BE32-E72D297353CC}">
              <c16:uniqueId val="{00000000-A79D-4B03-AD92-FE4C5DCEAA65}"/>
            </c:ext>
          </c:extLst>
        </c:ser>
        <c:ser>
          <c:idx val="1"/>
          <c:order val="1"/>
          <c:tx>
            <c:strRef>
              <c:f>'DATA - INFORME 3T. 2022'!$H$146</c:f>
              <c:strCache>
                <c:ptCount val="1"/>
                <c:pt idx="0">
                  <c:v>Ejecución promedio 2T-2022</c:v>
                </c:pt>
              </c:strCache>
            </c:strRef>
          </c:tx>
          <c:spPr>
            <a:solidFill>
              <a:schemeClr val="tx2">
                <a:lumMod val="20%"/>
                <a:lumOff val="80%"/>
              </a:schemeClr>
            </a:solidFill>
            <a:ln>
              <a:noFill/>
            </a:ln>
            <a:effectLst/>
          </c:spPr>
          <c:invertIfNegative val="0"/>
          <c:dLbls>
            <c:spPr>
              <a:noFill/>
              <a:ln>
                <a:solidFill>
                  <a:srgbClr val="FF0000"/>
                </a:solid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lumMod val="75%"/>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
                          <a:lumOff val="65%"/>
                        </a:schemeClr>
                      </a:solidFill>
                      <a:round/>
                    </a:ln>
                    <a:effectLst/>
                  </c:spPr>
                </c15:leaderLines>
              </c:ext>
            </c:extLst>
          </c:dLbls>
          <c:cat>
            <c:strRef>
              <c:f>'DATA - INFORME 3T. 2022'!$J$144:$K$144</c:f>
              <c:strCache>
                <c:ptCount val="2"/>
                <c:pt idx="0">
                  <c:v>Departamento de Fortalecimiento Institucional </c:v>
                </c:pt>
                <c:pt idx="1">
                  <c:v>División de Cooperación Internacional </c:v>
                </c:pt>
              </c:strCache>
            </c:strRef>
          </c:cat>
          <c:val>
            <c:numRef>
              <c:f>'DATA - INFORME 3T. 2022'!$J$146:$K$146</c:f>
              <c:numCache>
                <c:formatCode>0%</c:formatCode>
                <c:ptCount val="2"/>
                <c:pt idx="0">
                  <c:v>0.86</c:v>
                </c:pt>
                <c:pt idx="1">
                  <c:v>1</c:v>
                </c:pt>
              </c:numCache>
            </c:numRef>
          </c:val>
          <c:extLst>
            <c:ext xmlns:c16="http://schemas.microsoft.com/office/drawing/2014/chart" uri="{C3380CC4-5D6E-409C-BE32-E72D297353CC}">
              <c16:uniqueId val="{00000001-A79D-4B03-AD92-FE4C5DCEAA65}"/>
            </c:ext>
          </c:extLst>
        </c:ser>
        <c:ser>
          <c:idx val="2"/>
          <c:order val="2"/>
          <c:tx>
            <c:strRef>
              <c:f>'DATA - INFORME 3T. 2022'!$H$147</c:f>
              <c:strCache>
                <c:ptCount val="1"/>
                <c:pt idx="0">
                  <c:v>Ejecución promedio 3T-2022</c:v>
                </c:pt>
              </c:strCache>
            </c:strRef>
          </c:tx>
          <c:spPr>
            <a:solidFill>
              <a:schemeClr val="accent1">
                <a:lumMod val="75%"/>
              </a:schemeClr>
            </a:solidFill>
            <a:ln>
              <a:noFill/>
            </a:ln>
            <a:effectLst/>
          </c:spPr>
          <c:invertIfNegative val="0"/>
          <c:dLbls>
            <c:spPr>
              <a:noFill/>
              <a:ln>
                <a:solidFill>
                  <a:srgbClr val="FF0000"/>
                </a:solid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lumMod val="75%"/>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
                          <a:lumOff val="65%"/>
                        </a:schemeClr>
                      </a:solidFill>
                      <a:round/>
                    </a:ln>
                    <a:effectLst/>
                  </c:spPr>
                </c15:leaderLines>
              </c:ext>
            </c:extLst>
          </c:dLbls>
          <c:cat>
            <c:strRef>
              <c:f>'DATA - INFORME 3T. 2022'!$J$144:$K$144</c:f>
              <c:strCache>
                <c:ptCount val="2"/>
                <c:pt idx="0">
                  <c:v>Departamento de Fortalecimiento Institucional </c:v>
                </c:pt>
                <c:pt idx="1">
                  <c:v>División de Cooperación Internacional </c:v>
                </c:pt>
              </c:strCache>
            </c:strRef>
          </c:cat>
          <c:val>
            <c:numRef>
              <c:f>'DATA - INFORME 3T. 2022'!$J$147:$K$147</c:f>
              <c:numCache>
                <c:formatCode>0%</c:formatCode>
                <c:ptCount val="2"/>
                <c:pt idx="0">
                  <c:v>0.84642857142857142</c:v>
                </c:pt>
                <c:pt idx="1">
                  <c:v>0.83333333333333337</c:v>
                </c:pt>
              </c:numCache>
            </c:numRef>
          </c:val>
          <c:extLst>
            <c:ext xmlns:c16="http://schemas.microsoft.com/office/drawing/2014/chart" uri="{C3380CC4-5D6E-409C-BE32-E72D297353CC}">
              <c16:uniqueId val="{00000002-A79D-4B03-AD92-FE4C5DCEAA65}"/>
            </c:ext>
          </c:extLst>
        </c:ser>
        <c:ser>
          <c:idx val="3"/>
          <c:order val="3"/>
          <c:tx>
            <c:strRef>
              <c:f>'DATA - INFORME 3T. 2022'!$H$148</c:f>
              <c:strCache>
                <c:ptCount val="1"/>
                <c:pt idx="0">
                  <c:v>Ejecución promedio 4T-2023</c:v>
                </c:pt>
              </c:strCache>
            </c:strRef>
          </c:tx>
          <c:spPr>
            <a:solidFill>
              <a:schemeClr val="accent2">
                <a:lumMod val="40%"/>
                <a:lumOff val="60%"/>
              </a:schemeClr>
            </a:solidFill>
            <a:ln>
              <a:noFill/>
            </a:ln>
            <a:effectLst/>
          </c:spPr>
          <c:invertIfNegative val="0"/>
          <c:dLbls>
            <c:spPr>
              <a:solidFill>
                <a:schemeClr val="lt1"/>
              </a:solidFill>
              <a:ln>
                <a:solidFill>
                  <a:srgbClr val="FF0000"/>
                </a:solidFill>
              </a:ln>
              <a:effectLst/>
            </c:spPr>
            <c:txPr>
              <a:bodyPr rot="0" spcFirstLastPara="1" vertOverflow="clip" horzOverflow="clip" vert="horz" wrap="square" lIns="36576" tIns="18288" rIns="36576" bIns="18288" anchor="ctr" anchorCtr="1">
                <a:spAutoFit/>
              </a:bodyPr>
              <a:lstStyle/>
              <a:p>
                <a:pPr>
                  <a:defRPr sz="900" b="1" i="0" u="none" strike="noStrike" kern="1200" baseline="0%">
                    <a:solidFill>
                      <a:srgbClr val="002060"/>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cap="flat" cmpd="sng" algn="ctr">
                      <a:solidFill>
                        <a:schemeClr val="tx1">
                          <a:lumMod val="35%"/>
                          <a:lumOff val="65%"/>
                        </a:schemeClr>
                      </a:solidFill>
                      <a:round/>
                    </a:ln>
                    <a:effectLst/>
                  </c:spPr>
                </c15:leaderLines>
              </c:ext>
            </c:extLst>
          </c:dLbls>
          <c:cat>
            <c:strRef>
              <c:f>'DATA - INFORME 3T. 2022'!$J$144:$K$144</c:f>
              <c:strCache>
                <c:ptCount val="2"/>
                <c:pt idx="0">
                  <c:v>Departamento de Fortalecimiento Institucional </c:v>
                </c:pt>
                <c:pt idx="1">
                  <c:v>División de Cooperación Internacional </c:v>
                </c:pt>
              </c:strCache>
            </c:strRef>
          </c:cat>
          <c:val>
            <c:numRef>
              <c:f>'DATA - INFORME 3T. 2022'!$J$148:$K$148</c:f>
              <c:numCache>
                <c:formatCode>0%</c:formatCode>
                <c:ptCount val="2"/>
                <c:pt idx="0">
                  <c:v>0.83333333333333337</c:v>
                </c:pt>
                <c:pt idx="1">
                  <c:v>0.8125</c:v>
                </c:pt>
              </c:numCache>
            </c:numRef>
          </c:val>
          <c:extLst>
            <c:ext xmlns:c16="http://schemas.microsoft.com/office/drawing/2014/chart" uri="{C3380CC4-5D6E-409C-BE32-E72D297353CC}">
              <c16:uniqueId val="{00000000-A343-4F00-8583-CEBDB7843802}"/>
            </c:ext>
          </c:extLst>
        </c:ser>
        <c:dLbls>
          <c:showLegendKey val="0"/>
          <c:showVal val="0"/>
          <c:showCatName val="0"/>
          <c:showSerName val="0"/>
          <c:showPercent val="0"/>
          <c:showBubbleSize val="0"/>
        </c:dLbls>
        <c:gapWidth val="219"/>
        <c:overlap val="-27"/>
        <c:axId val="537613456"/>
        <c:axId val="541555328"/>
      </c:barChart>
      <c:catAx>
        <c:axId val="537613456"/>
        <c:scaling>
          <c:orientation val="minMax"/>
        </c:scaling>
        <c:delete val="0"/>
        <c:axPos val="b"/>
        <c:numFmt formatCode="General" sourceLinked="1"/>
        <c:majorTickMark val="none"/>
        <c:minorTickMark val="none"/>
        <c:tickLblPos val="nextTo"/>
        <c:spPr>
          <a:noFill/>
          <a:ln w="9525" cap="flat" cmpd="sng" algn="ctr">
            <a:solidFill>
              <a:schemeClr val="tx1">
                <a:lumMod val="15%"/>
                <a:lumOff val="85%"/>
              </a:schemeClr>
            </a:solidFill>
            <a:round/>
          </a:ln>
          <a:effectLst/>
        </c:spPr>
        <c:txPr>
          <a:bodyPr rot="-60000000" spcFirstLastPara="1" vertOverflow="ellipsis" vert="horz" wrap="square" anchor="ctr" anchorCtr="1"/>
          <a:lstStyle/>
          <a:p>
            <a:pPr>
              <a:defRPr sz="900" b="1" i="0" u="none" strike="noStrike" kern="1200" baseline="0%">
                <a:solidFill>
                  <a:schemeClr val="tx1">
                    <a:lumMod val="65%"/>
                    <a:lumOff val="35%"/>
                  </a:schemeClr>
                </a:solidFill>
                <a:latin typeface="+mn-lt"/>
                <a:ea typeface="+mn-ea"/>
                <a:cs typeface="+mn-cs"/>
              </a:defRPr>
            </a:pPr>
            <a:endParaRPr lang="es-ES"/>
          </a:p>
        </c:txPr>
        <c:crossAx val="541555328"/>
        <c:crosses val="autoZero"/>
        <c:auto val="1"/>
        <c:lblAlgn val="ctr"/>
        <c:lblOffset val="100"/>
        <c:noMultiLvlLbl val="0"/>
      </c:catAx>
      <c:valAx>
        <c:axId val="541555328"/>
        <c:scaling>
          <c:orientation val="minMax"/>
          <c:max val="1"/>
          <c:min val="0"/>
        </c:scaling>
        <c:delete val="0"/>
        <c:axPos val="l"/>
        <c:majorGridlines>
          <c:spPr>
            <a:ln w="9525" cap="flat" cmpd="sng" algn="ctr">
              <a:solidFill>
                <a:schemeClr val="tx1">
                  <a:lumMod val="15%"/>
                  <a:lumOff val="85%"/>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
                    <a:lumOff val="35%"/>
                  </a:schemeClr>
                </a:solidFill>
                <a:latin typeface="+mn-lt"/>
                <a:ea typeface="+mn-ea"/>
                <a:cs typeface="+mn-cs"/>
              </a:defRPr>
            </a:pPr>
            <a:endParaRPr lang="es-ES"/>
          </a:p>
        </c:txPr>
        <c:crossAx val="537613456"/>
        <c:crosses val="autoZero"/>
        <c:crossBetween val="between"/>
        <c:majorUnit val="0.25"/>
      </c:valAx>
      <c:spPr>
        <a:noFill/>
        <a:ln>
          <a:noFill/>
        </a:ln>
        <a:effectLst/>
      </c:spPr>
    </c:plotArea>
    <c:legend>
      <c:legendPos val="b"/>
      <c:layout>
        <c:manualLayout>
          <c:xMode val="edge"/>
          <c:yMode val="edge"/>
          <c:x val="7.5534995625546789E-2"/>
          <c:y val="0.85558957304250016"/>
          <c:w val="0.47850576707410225"/>
          <c:h val="0.1311651911925016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
                  <a:lumOff val="35%"/>
                </a:schemeClr>
              </a:solidFill>
              <a:latin typeface="+mn-lt"/>
              <a:ea typeface="+mn-ea"/>
              <a:cs typeface="+mn-cs"/>
            </a:defRPr>
          </a:pPr>
          <a:endParaRPr lang="es-E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pPr>
      <a:endParaRPr lang="es-ES"/>
    </a:p>
  </c:txPr>
  <c:printSettings>
    <c:headerFooter/>
    <c:pageMargins b="0.75" l="0.7" r="0.7" t="0.75" header="0.3" footer="0.3"/>
    <c:pageSetup/>
  </c:printSettings>
</c:chartSpace>
</file>

<file path=xl/charts/chart11.xml><?xml version="1.0" encoding="utf-8"?>
<c:chartSpace xmlns:c="http://purl.oclc.org/ooxml/drawingml/chart" xmlns:a="http://purl.oclc.org/ooxml/drawingml/main" xmlns:r="http://purl.oclc.org/ooxml/officeDocument/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1" i="0" u="none" strike="noStrike" kern="1200" cap="all" spc="50" baseline="0%">
                <a:solidFill>
                  <a:schemeClr val="tx1">
                    <a:lumMod val="65%"/>
                    <a:lumOff val="35%"/>
                  </a:schemeClr>
                </a:solidFill>
                <a:latin typeface="+mn-lt"/>
                <a:ea typeface="+mn-ea"/>
                <a:cs typeface="+mn-cs"/>
              </a:defRPr>
            </a:pPr>
            <a:r>
              <a:rPr lang="es-ES"/>
              <a:t>EJECUCION DE METAS POA idecoop   </a:t>
            </a:r>
            <a:r>
              <a:rPr lang="es-ES" baseline="0%"/>
              <a:t>2022</a:t>
            </a:r>
            <a:endParaRPr lang="es-ES"/>
          </a:p>
        </c:rich>
      </c:tx>
      <c:overlay val="0"/>
      <c:spPr>
        <a:noFill/>
        <a:ln>
          <a:noFill/>
        </a:ln>
        <a:effectLst/>
      </c:spPr>
      <c:txPr>
        <a:bodyPr rot="0" spcFirstLastPara="1" vertOverflow="ellipsis" vert="horz" wrap="square" anchor="ctr" anchorCtr="1"/>
        <a:lstStyle/>
        <a:p>
          <a:pPr>
            <a:defRPr sz="1400" b="1" i="0" u="none" strike="noStrike" kern="1200" cap="all" spc="50" baseline="0%">
              <a:solidFill>
                <a:schemeClr val="tx1">
                  <a:lumMod val="65%"/>
                  <a:lumOff val="35%"/>
                </a:schemeClr>
              </a:solidFill>
              <a:latin typeface="+mn-lt"/>
              <a:ea typeface="+mn-ea"/>
              <a:cs typeface="+mn-cs"/>
            </a:defRPr>
          </a:pPr>
          <a:endParaRPr lang="es-ES"/>
        </a:p>
      </c:txPr>
    </c:title>
    <c:autoTitleDeleted val="0"/>
    <c:plotArea>
      <c:layout>
        <c:manualLayout>
          <c:layoutTarget val="inner"/>
          <c:xMode val="edge"/>
          <c:yMode val="edge"/>
          <c:x val="0.10991477535896248"/>
          <c:y val="0.19956127179698382"/>
          <c:w val="0.48605341979311401"/>
          <c:h val="0.75032056140431147"/>
        </c:manualLayout>
      </c:layout>
      <c:doughnutChart>
        <c:varyColors val="1"/>
        <c:ser>
          <c:idx val="0"/>
          <c:order val="0"/>
          <c:dPt>
            <c:idx val="0"/>
            <c:bubble3D val="0"/>
            <c:spPr>
              <a:solidFill>
                <a:schemeClr val="tx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11-6FB6-495D-A333-F9AD5DB9455E}"/>
              </c:ext>
            </c:extLst>
          </c:dPt>
          <c:dPt>
            <c:idx val="1"/>
            <c:bubble3D val="0"/>
            <c:spPr>
              <a:solidFill>
                <a:srgbClr val="FF0000"/>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16-6FB6-495D-A333-F9AD5DB9455E}"/>
              </c:ext>
            </c:extLst>
          </c:dPt>
          <c:dLbls>
            <c:dLbl>
              <c:idx val="0"/>
              <c:layout>
                <c:manualLayout>
                  <c:x val="-6.495072874765212E-2"/>
                  <c:y val="-0.18879315040662376"/>
                </c:manualLayout>
              </c:layout>
              <c:tx>
                <c:rich>
                  <a:bodyPr rot="0" spcFirstLastPara="1" vertOverflow="ellipsis" vert="horz" wrap="square" lIns="38100" tIns="19050" rIns="38100" bIns="19050" anchor="ctr" anchorCtr="1">
                    <a:noAutofit/>
                  </a:bodyPr>
                  <a:lstStyle/>
                  <a:p>
                    <a:pPr>
                      <a:defRPr sz="1400" b="1" i="0" u="none" strike="noStrike" kern="1200" baseline="0%">
                        <a:solidFill>
                          <a:schemeClr val="tx1">
                            <a:lumMod val="65%"/>
                            <a:lumOff val="35%"/>
                          </a:schemeClr>
                        </a:solidFill>
                        <a:latin typeface="+mn-lt"/>
                        <a:ea typeface="+mn-ea"/>
                        <a:cs typeface="+mn-cs"/>
                      </a:defRPr>
                    </a:pPr>
                    <a:r>
                      <a:rPr lang="en-US" sz="1400">
                        <a:solidFill>
                          <a:schemeClr val="tx1">
                            <a:lumMod val="65%"/>
                            <a:lumOff val="35%"/>
                          </a:schemeClr>
                        </a:solidFill>
                      </a:rPr>
                      <a:t>85%</a:t>
                    </a:r>
                  </a:p>
                </c:rich>
              </c:tx>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tx1">
                          <a:lumMod val="65%"/>
                          <a:lumOff val="35%"/>
                        </a:schemeClr>
                      </a:solidFill>
                      <a:latin typeface="+mn-lt"/>
                      <a:ea typeface="+mn-ea"/>
                      <a:cs typeface="+mn-cs"/>
                    </a:defRPr>
                  </a:pPr>
                  <a:endParaRPr lang="es-ES"/>
                </a:p>
              </c:txPr>
              <c:showLegendKey val="0"/>
              <c:showVal val="0"/>
              <c:showCatName val="0"/>
              <c:showSerName val="0"/>
              <c:showPercent val="1"/>
              <c:showBubbleSize val="0"/>
              <c:extLst>
                <c:ext xmlns:c15="http://schemas.microsoft.com/office/drawing/2012/chart" uri="{CE6537A1-D6FC-4f65-9D91-7224C49458BB}">
                  <c15:layout>
                    <c:manualLayout>
                      <c:w val="0.19469939786938398"/>
                      <c:h val="0.36708499334090289"/>
                    </c:manualLayout>
                  </c15:layout>
                  <c15:showDataLabelsRange val="0"/>
                </c:ext>
                <c:ext xmlns:c16="http://schemas.microsoft.com/office/drawing/2014/chart" uri="{C3380CC4-5D6E-409C-BE32-E72D297353CC}">
                  <c16:uniqueId val="{00000011-6FB6-495D-A333-F9AD5DB9455E}"/>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S"/>
              </a:p>
            </c:txPr>
            <c:showLegendKey val="0"/>
            <c:showVal val="0"/>
            <c:showCatName val="0"/>
            <c:showSerName val="0"/>
            <c:showPercent val="1"/>
            <c:showBubbleSize val="0"/>
            <c:showLeaderLines val="1"/>
            <c:leaderLines>
              <c:spPr>
                <a:ln w="9525" cap="flat" cmpd="sng" algn="ctr">
                  <a:solidFill>
                    <a:schemeClr val="tx1">
                      <a:lumMod val="35%"/>
                      <a:lumOff val="65%"/>
                    </a:schemeClr>
                  </a:solidFill>
                  <a:round/>
                </a:ln>
                <a:effectLst/>
              </c:spPr>
            </c:leaderLines>
            <c:extLst>
              <c:ext xmlns:c15="http://schemas.microsoft.com/office/drawing/2012/chart" uri="{CE6537A1-D6FC-4f65-9D91-7224C49458BB}"/>
            </c:extLst>
          </c:dLbls>
          <c:cat>
            <c:strRef>
              <c:f>'DATA - INFORME 3T. 2022'!$L$7:$M$7</c:f>
              <c:strCache>
                <c:ptCount val="2"/>
                <c:pt idx="0">
                  <c:v>Metas Ejecutadas</c:v>
                </c:pt>
                <c:pt idx="1">
                  <c:v>Metas No Ejecutadas</c:v>
                </c:pt>
              </c:strCache>
            </c:strRef>
          </c:cat>
          <c:val>
            <c:numRef>
              <c:f>('DATA - INFORME 3T. 2022'!$K$10,'DATA - INFORME 3T. 2022'!$M$10)</c:f>
              <c:numCache>
                <c:formatCode>0%</c:formatCode>
                <c:ptCount val="2"/>
                <c:pt idx="0">
                  <c:v>0.7912937679188935</c:v>
                </c:pt>
                <c:pt idx="1">
                  <c:v>0.1372509846236184</c:v>
                </c:pt>
              </c:numCache>
            </c:numRef>
          </c:val>
          <c:extLst>
            <c:ext xmlns:c16="http://schemas.microsoft.com/office/drawing/2014/chart" uri="{C3380CC4-5D6E-409C-BE32-E72D297353CC}">
              <c16:uniqueId val="{00000000-6FB6-495D-A333-F9AD5DB9455E}"/>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
                  <a:lumOff val="35%"/>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
          <a:lumOff val="85%"/>
        </a:schemeClr>
      </a:solidFill>
      <a:round/>
    </a:ln>
    <a:effectLst/>
  </c:spPr>
  <c:txPr>
    <a:bodyPr/>
    <a:lstStyle/>
    <a:p>
      <a:pPr>
        <a:defRPr/>
      </a:pPr>
      <a:endParaRPr lang="es-ES"/>
    </a:p>
  </c:txPr>
  <c:printSettings>
    <c:headerFooter/>
    <c:pageMargins b="0.75" l="0.7" r="0.7" t="0.75" header="0.3" footer="0.3"/>
    <c:pageSetup/>
  </c:printSettings>
</c:chartSpace>
</file>

<file path=xl/charts/chart12.xml><?xml version="1.0" encoding="utf-8"?>
<c:chartSpace xmlns:c="http://purl.oclc.org/ooxml/drawingml/chart" xmlns:a="http://purl.oclc.org/ooxml/drawingml/main" xmlns:r="http://purl.oclc.org/ooxml/officeDocument/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
                    <a:lumOff val="50%"/>
                  </a:schemeClr>
                </a:solidFill>
                <a:latin typeface="+mn-lt"/>
                <a:ea typeface="+mn-ea"/>
                <a:cs typeface="+mn-cs"/>
              </a:defRPr>
            </a:pPr>
            <a:r>
              <a:rPr lang="es-DO"/>
              <a:t>DIRECCIÓN DE FOMENTO Y DESARROLLO</a:t>
            </a:r>
            <a:endParaRPr lang="es-ES"/>
          </a:p>
          <a:p>
            <a:pPr>
              <a:defRPr/>
            </a:pPr>
            <a:r>
              <a:rPr lang="es-DO"/>
              <a:t>EJECUCIÓN PROMEDIO</a:t>
            </a:r>
            <a:r>
              <a:rPr lang="es-DO" baseline="0%"/>
              <a:t> POA</a:t>
            </a:r>
            <a:r>
              <a:rPr lang="es-DO"/>
              <a:t>, 2022</a:t>
            </a:r>
          </a:p>
        </c:rich>
      </c:tx>
      <c:layout>
        <c:manualLayout>
          <c:xMode val="edge"/>
          <c:yMode val="edge"/>
          <c:x val="0.24341293623372393"/>
          <c:y val="0"/>
        </c:manualLayout>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
                  <a:lumOff val="50%"/>
                </a:schemeClr>
              </a:solidFill>
              <a:latin typeface="+mn-lt"/>
              <a:ea typeface="+mn-ea"/>
              <a:cs typeface="+mn-cs"/>
            </a:defRPr>
          </a:pPr>
          <a:endParaRPr lang="es-ES"/>
        </a:p>
      </c:txPr>
    </c:title>
    <c:autoTitleDeleted val="0"/>
    <c:plotArea>
      <c:layout>
        <c:manualLayout>
          <c:layoutTarget val="inner"/>
          <c:xMode val="edge"/>
          <c:yMode val="edge"/>
          <c:x val="6.5167061762425427E-2"/>
          <c:y val="0.21929455088467467"/>
          <c:w val="0.90913316421190504"/>
          <c:h val="0.51426350544085409"/>
        </c:manualLayout>
      </c:layout>
      <c:barChart>
        <c:barDir val="col"/>
        <c:grouping val="clustered"/>
        <c:varyColors val="0"/>
        <c:ser>
          <c:idx val="2"/>
          <c:order val="2"/>
          <c:tx>
            <c:strRef>
              <c:f>'DATA - INFORME 3T. 2022'!$F$35</c:f>
              <c:strCache>
                <c:ptCount val="1"/>
                <c:pt idx="0">
                  <c:v>Ejecución promedio 3T-2022</c:v>
                </c:pt>
              </c:strCache>
            </c:strRef>
          </c:tx>
          <c:spPr>
            <a:solidFill>
              <a:schemeClr val="accent1">
                <a:lumMod val="75%"/>
              </a:schemeClr>
            </a:solidFill>
            <a:ln w="9525" cap="flat" cmpd="sng" algn="ctr">
              <a:solidFill>
                <a:schemeClr val="accent3">
                  <a:shade val="95%"/>
                </a:schemeClr>
              </a:solidFill>
              <a:round/>
            </a:ln>
            <a:effectLst>
              <a:outerShdw blurRad="40000" dist="20000" dir="5400000" rotWithShape="0">
                <a:srgbClr val="000000">
                  <a:alpha val="38%"/>
                </a:srgbClr>
              </a:outerShdw>
            </a:effectLst>
          </c:spPr>
          <c:invertIfNegative val="0"/>
          <c:dLbls>
            <c:spPr>
              <a:noFill/>
              <a:ln>
                <a:solidFill>
                  <a:srgbClr val="FF0000"/>
                </a:solid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lumMod val="75%"/>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
                          <a:lumOff val="65%"/>
                        </a:schemeClr>
                      </a:solidFill>
                    </a:ln>
                    <a:effectLst/>
                  </c:spPr>
                </c15:leaderLines>
              </c:ext>
            </c:extLst>
          </c:dLbls>
          <c:cat>
            <c:strRef>
              <c:f>'DATA - INFORME 3T. 2022'!$I$32:$L$32</c:f>
              <c:strCache>
                <c:ptCount val="3"/>
                <c:pt idx="0">
                  <c:v>Departamento de Fomento Cooperativo</c:v>
                </c:pt>
                <c:pt idx="1">
                  <c:v>Departamento Programas y Proyectos Especiales</c:v>
                </c:pt>
                <c:pt idx="2">
                  <c:v>Departamento de Educación</c:v>
                </c:pt>
              </c:strCache>
            </c:strRef>
          </c:cat>
          <c:val>
            <c:numRef>
              <c:f>'DATA - INFORME 3T. 2022'!$I$35:$L$35</c:f>
              <c:numCache>
                <c:formatCode>0%</c:formatCode>
                <c:ptCount val="4"/>
                <c:pt idx="0">
                  <c:v>0.79199134199134191</c:v>
                </c:pt>
                <c:pt idx="1">
                  <c:v>1</c:v>
                </c:pt>
                <c:pt idx="2">
                  <c:v>0.75</c:v>
                </c:pt>
              </c:numCache>
            </c:numRef>
          </c:val>
          <c:extLst>
            <c:ext xmlns:c16="http://schemas.microsoft.com/office/drawing/2014/chart" uri="{C3380CC4-5D6E-409C-BE32-E72D297353CC}">
              <c16:uniqueId val="{00000002-B726-4D15-90F3-80B304543BC0}"/>
            </c:ext>
          </c:extLst>
        </c:ser>
        <c:ser>
          <c:idx val="3"/>
          <c:order val="3"/>
          <c:tx>
            <c:strRef>
              <c:f>'DATA - INFORME 3T. 2022'!$F$36</c:f>
              <c:strCache>
                <c:ptCount val="1"/>
                <c:pt idx="0">
                  <c:v>Ejecución promedio 4T-2023</c:v>
                </c:pt>
              </c:strCache>
            </c:strRef>
          </c:tx>
          <c:spPr>
            <a:solidFill>
              <a:schemeClr val="accent2">
                <a:lumMod val="40%"/>
                <a:lumOff val="60%"/>
              </a:schemeClr>
            </a:solidFill>
            <a:ln w="9525" cap="flat" cmpd="sng" algn="ctr">
              <a:solidFill>
                <a:schemeClr val="accent4">
                  <a:shade val="95%"/>
                </a:schemeClr>
              </a:solidFill>
              <a:round/>
            </a:ln>
            <a:effectLst>
              <a:outerShdw blurRad="40000" dist="20000" dir="5400000" rotWithShape="0">
                <a:srgbClr val="000000">
                  <a:alpha val="38%"/>
                </a:srgbClr>
              </a:outerShdw>
            </a:effectLst>
          </c:spPr>
          <c:invertIfNegative val="0"/>
          <c:dLbls>
            <c:spPr>
              <a:solidFill>
                <a:schemeClr val="lt1"/>
              </a:solidFill>
              <a:ln>
                <a:solidFill>
                  <a:srgbClr val="FF0000"/>
                </a:solidFill>
              </a:ln>
              <a:effectLst/>
            </c:spPr>
            <c:txPr>
              <a:bodyPr rot="0" spcFirstLastPara="1" vertOverflow="clip" horzOverflow="clip" vert="horz" wrap="square" lIns="36576" tIns="18288" rIns="36576" bIns="18288" anchor="ctr" anchorCtr="1">
                <a:spAutoFit/>
              </a:bodyPr>
              <a:lstStyle/>
              <a:p>
                <a:pPr>
                  <a:defRPr sz="900" b="1" i="0" u="none" strike="noStrike" kern="1200" baseline="0%">
                    <a:solidFill>
                      <a:srgbClr val="002060"/>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tx1">
                          <a:lumMod val="35%"/>
                          <a:lumOff val="65%"/>
                        </a:schemeClr>
                      </a:solidFill>
                    </a:ln>
                    <a:effectLst/>
                  </c:spPr>
                </c15:leaderLines>
              </c:ext>
            </c:extLst>
          </c:dLbls>
          <c:cat>
            <c:strRef>
              <c:f>'DATA - INFORME 3T. 2022'!$I$32:$L$32</c:f>
              <c:strCache>
                <c:ptCount val="3"/>
                <c:pt idx="0">
                  <c:v>Departamento de Fomento Cooperativo</c:v>
                </c:pt>
                <c:pt idx="1">
                  <c:v>Departamento Programas y Proyectos Especiales</c:v>
                </c:pt>
                <c:pt idx="2">
                  <c:v>Departamento de Educación</c:v>
                </c:pt>
              </c:strCache>
            </c:strRef>
          </c:cat>
          <c:val>
            <c:numRef>
              <c:f>'DATA - INFORME 3T. 2022'!$I$36:$L$36</c:f>
              <c:numCache>
                <c:formatCode>0%</c:formatCode>
                <c:ptCount val="4"/>
                <c:pt idx="0">
                  <c:v>0.51750000000000007</c:v>
                </c:pt>
                <c:pt idx="1">
                  <c:v>0.16555555555555557</c:v>
                </c:pt>
                <c:pt idx="2">
                  <c:v>0.69499999999999995</c:v>
                </c:pt>
              </c:numCache>
            </c:numRef>
          </c:val>
          <c:extLst>
            <c:ext xmlns:c16="http://schemas.microsoft.com/office/drawing/2014/chart" uri="{C3380CC4-5D6E-409C-BE32-E72D297353CC}">
              <c16:uniqueId val="{00000000-7739-4C7D-BF97-6F57D2E8AA95}"/>
            </c:ext>
          </c:extLst>
        </c:ser>
        <c:dLbls>
          <c:showLegendKey val="0"/>
          <c:showVal val="0"/>
          <c:showCatName val="0"/>
          <c:showSerName val="0"/>
          <c:showPercent val="0"/>
          <c:showBubbleSize val="0"/>
        </c:dLbls>
        <c:gapWidth val="100"/>
        <c:overlap val="-24"/>
        <c:axId val="537613456"/>
        <c:axId val="541555328"/>
        <c:extLst>
          <c:ext xmlns:c15="http://schemas.microsoft.com/office/drawing/2012/chart" uri="{02D57815-91ED-43cb-92C2-25804820EDAC}">
            <c15:filteredBarSeries>
              <c15:ser>
                <c:idx val="0"/>
                <c:order val="0"/>
                <c:tx>
                  <c:strRef>
                    <c:extLst>
                      <c:ext uri="{02D57815-91ED-43cb-92C2-25804820EDAC}">
                        <c15:formulaRef>
                          <c15:sqref>'DATA - INFORME 3T. 2022'!$F$33</c15:sqref>
                        </c15:formulaRef>
                      </c:ext>
                    </c:extLst>
                    <c:strCache>
                      <c:ptCount val="1"/>
                      <c:pt idx="0">
                        <c:v>Ejecución promedio 1T-2022</c:v>
                      </c:pt>
                    </c:strCache>
                  </c:strRef>
                </c:tx>
                <c:spPr>
                  <a:solidFill>
                    <a:schemeClr val="accent1"/>
                  </a:solidFill>
                  <a:ln w="9525" cap="flat" cmpd="sng" algn="ctr">
                    <a:solidFill>
                      <a:schemeClr val="accent1">
                        <a:shade val="95%"/>
                      </a:schemeClr>
                    </a:solidFill>
                    <a:round/>
                  </a:ln>
                  <a:effectLst>
                    <a:outerShdw blurRad="40000" dist="20000" dir="5400000" rotWithShape="0">
                      <a:srgbClr val="000000">
                        <a:alpha val="38%"/>
                      </a:srgbClr>
                    </a:outerShdw>
                  </a:effectLst>
                </c:spPr>
                <c:invertIfNegative val="0"/>
                <c:dLbls>
                  <c:spPr>
                    <a:noFill/>
                    <a:ln>
                      <a:solidFill>
                        <a:srgbClr val="FF0000"/>
                      </a:solid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lumMod val="75%"/>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uri="{CE6537A1-D6FC-4f65-9D91-7224C49458BB}">
                      <c15:showLeaderLines val="1"/>
                      <c15:leaderLines>
                        <c:spPr>
                          <a:ln w="9525">
                            <a:solidFill>
                              <a:schemeClr val="tx1">
                                <a:lumMod val="35%"/>
                                <a:lumOff val="65%"/>
                              </a:schemeClr>
                            </a:solidFill>
                          </a:ln>
                          <a:effectLst/>
                        </c:spPr>
                      </c15:leaderLines>
                    </c:ext>
                  </c:extLst>
                </c:dLbls>
                <c:cat>
                  <c:strRef>
                    <c:extLst>
                      <c:ext uri="{02D57815-91ED-43cb-92C2-25804820EDAC}">
                        <c15:formulaRef>
                          <c15:sqref>'DATA - INFORME 3T. 2022'!$I$32:$L$32</c15:sqref>
                        </c15:formulaRef>
                      </c:ext>
                    </c:extLst>
                    <c:strCache>
                      <c:ptCount val="3"/>
                      <c:pt idx="0">
                        <c:v>Departamento de Fomento Cooperativo</c:v>
                      </c:pt>
                      <c:pt idx="1">
                        <c:v>Departamento Programas y Proyectos Especiales</c:v>
                      </c:pt>
                      <c:pt idx="2">
                        <c:v>Departamento de Educación</c:v>
                      </c:pt>
                    </c:strCache>
                  </c:strRef>
                </c:cat>
                <c:val>
                  <c:numRef>
                    <c:extLst>
                      <c:ext uri="{02D57815-91ED-43cb-92C2-25804820EDAC}">
                        <c15:formulaRef>
                          <c15:sqref>'DATA - INFORME 3T. 2022'!$I$33:$L$33</c15:sqref>
                        </c15:formulaRef>
                      </c:ext>
                    </c:extLst>
                    <c:numCache>
                      <c:formatCode>0%</c:formatCode>
                      <c:ptCount val="4"/>
                      <c:pt idx="0">
                        <c:v>0.77716759431045146</c:v>
                      </c:pt>
                      <c:pt idx="1">
                        <c:v>0.80225108225108233</c:v>
                      </c:pt>
                      <c:pt idx="2">
                        <c:v>0.86258503401360542</c:v>
                      </c:pt>
                    </c:numCache>
                  </c:numRef>
                </c:val>
                <c:extLst>
                  <c:ext xmlns:c16="http://schemas.microsoft.com/office/drawing/2014/chart" uri="{C3380CC4-5D6E-409C-BE32-E72D297353CC}">
                    <c16:uniqueId val="{00000000-B726-4D15-90F3-80B304543BC0}"/>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'DATA - INFORME 3T. 2022'!$F$34</c15:sqref>
                        </c15:formulaRef>
                      </c:ext>
                    </c:extLst>
                    <c:strCache>
                      <c:ptCount val="1"/>
                      <c:pt idx="0">
                        <c:v>Ejecución promedio 2T-2022</c:v>
                      </c:pt>
                    </c:strCache>
                  </c:strRef>
                </c:tx>
                <c:spPr>
                  <a:solidFill>
                    <a:schemeClr val="tx2">
                      <a:lumMod val="20%"/>
                      <a:lumOff val="80%"/>
                    </a:schemeClr>
                  </a:solidFill>
                  <a:ln w="9525" cap="flat" cmpd="sng" algn="ctr">
                    <a:solidFill>
                      <a:schemeClr val="bg1"/>
                    </a:solidFill>
                    <a:round/>
                  </a:ln>
                  <a:effectLst>
                    <a:outerShdw blurRad="40000" dist="20000" dir="5400000" rotWithShape="0">
                      <a:srgbClr val="000000">
                        <a:alpha val="38%"/>
                      </a:srgbClr>
                    </a:outerShdw>
                  </a:effectLst>
                </c:spPr>
                <c:invertIfNegative val="0"/>
                <c:dLbls>
                  <c:spPr>
                    <a:noFill/>
                    <a:ln>
                      <a:solidFill>
                        <a:srgbClr val="FF0000"/>
                      </a:solid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lumMod val="75%"/>
                            </a:schemeClr>
                          </a:solidFill>
                          <a:latin typeface="+mn-lt"/>
                          <a:ea typeface="+mn-ea"/>
                          <a:cs typeface="+mn-cs"/>
                        </a:defRPr>
                      </a:pPr>
                      <a:endParaRPr lang="es-ES"/>
                    </a:p>
                  </c:txPr>
                  <c:dLblPos val="out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tx1">
                                <a:lumMod val="35%"/>
                                <a:lumOff val="65%"/>
                              </a:schemeClr>
                            </a:solidFill>
                          </a:ln>
                          <a:effectLst/>
                        </c:spPr>
                      </c15:leaderLines>
                    </c:ext>
                  </c:extLst>
                </c:dLbls>
                <c:cat>
                  <c:strRef>
                    <c:extLst xmlns:c15="http://schemas.microsoft.com/office/drawing/2012/chart">
                      <c:ext xmlns:c15="http://schemas.microsoft.com/office/drawing/2012/chart" uri="{02D57815-91ED-43cb-92C2-25804820EDAC}">
                        <c15:formulaRef>
                          <c15:sqref>'DATA - INFORME 3T. 2022'!$I$32:$L$32</c15:sqref>
                        </c15:formulaRef>
                      </c:ext>
                    </c:extLst>
                    <c:strCache>
                      <c:ptCount val="3"/>
                      <c:pt idx="0">
                        <c:v>Departamento de Fomento Cooperativo</c:v>
                      </c:pt>
                      <c:pt idx="1">
                        <c:v>Departamento Programas y Proyectos Especiales</c:v>
                      </c:pt>
                      <c:pt idx="2">
                        <c:v>Departamento de Educación</c:v>
                      </c:pt>
                    </c:strCache>
                  </c:strRef>
                </c:cat>
                <c:val>
                  <c:numRef>
                    <c:extLst xmlns:c15="http://schemas.microsoft.com/office/drawing/2012/chart">
                      <c:ext xmlns:c15="http://schemas.microsoft.com/office/drawing/2012/chart" uri="{02D57815-91ED-43cb-92C2-25804820EDAC}">
                        <c15:formulaRef>
                          <c15:sqref>'DATA - INFORME 3T. 2022'!$I$34:$L$34</c15:sqref>
                        </c15:formulaRef>
                      </c:ext>
                    </c:extLst>
                    <c:numCache>
                      <c:formatCode>0%</c:formatCode>
                      <c:ptCount val="4"/>
                      <c:pt idx="0">
                        <c:v>1</c:v>
                      </c:pt>
                      <c:pt idx="1">
                        <c:v>0.80225108225108233</c:v>
                      </c:pt>
                      <c:pt idx="2">
                        <c:v>1</c:v>
                      </c:pt>
                    </c:numCache>
                  </c:numRef>
                </c:val>
                <c:extLst xmlns:c15="http://schemas.microsoft.com/office/drawing/2012/chart">
                  <c:ext xmlns:c16="http://schemas.microsoft.com/office/drawing/2014/chart" uri="{C3380CC4-5D6E-409C-BE32-E72D297353CC}">
                    <c16:uniqueId val="{00000001-B726-4D15-90F3-80B304543BC0}"/>
                  </c:ext>
                </c:extLst>
              </c15:ser>
            </c15:filteredBarSeries>
          </c:ext>
        </c:extLst>
      </c:barChart>
      <c:catAx>
        <c:axId val="537613456"/>
        <c:scaling>
          <c:orientation val="minMax"/>
        </c:scaling>
        <c:delete val="0"/>
        <c:axPos val="b"/>
        <c:numFmt formatCode="General" sourceLinked="1"/>
        <c:majorTickMark val="none"/>
        <c:minorTickMark val="none"/>
        <c:tickLblPos val="nextTo"/>
        <c:spPr>
          <a:noFill/>
          <a:ln w="9525" cap="flat" cmpd="sng" algn="ctr">
            <a:solidFill>
              <a:schemeClr val="tx1">
                <a:lumMod val="15%"/>
                <a:lumOff val="85%"/>
              </a:schemeClr>
            </a:solidFill>
            <a:round/>
          </a:ln>
          <a:effectLst/>
        </c:spPr>
        <c:txPr>
          <a:bodyPr rot="-60000000" spcFirstLastPara="1" vertOverflow="ellipsis" vert="horz" wrap="square" anchor="ctr" anchorCtr="1"/>
          <a:lstStyle/>
          <a:p>
            <a:pPr>
              <a:defRPr sz="900" b="1" i="0" u="none" strike="noStrike" kern="1200" baseline="0%">
                <a:solidFill>
                  <a:schemeClr val="tx1">
                    <a:lumMod val="50%"/>
                    <a:lumOff val="50%"/>
                  </a:schemeClr>
                </a:solidFill>
                <a:latin typeface="+mn-lt"/>
                <a:ea typeface="+mn-ea"/>
                <a:cs typeface="+mn-cs"/>
              </a:defRPr>
            </a:pPr>
            <a:endParaRPr lang="es-ES"/>
          </a:p>
        </c:txPr>
        <c:crossAx val="541555328"/>
        <c:crosses val="autoZero"/>
        <c:auto val="1"/>
        <c:lblAlgn val="ctr"/>
        <c:lblOffset val="100"/>
        <c:noMultiLvlLbl val="0"/>
      </c:catAx>
      <c:valAx>
        <c:axId val="541555328"/>
        <c:scaling>
          <c:orientation val="minMax"/>
          <c:max val="1"/>
          <c:min val="0"/>
        </c:scaling>
        <c:delete val="0"/>
        <c:axPos val="l"/>
        <c:majorGridlines>
          <c:spPr>
            <a:ln w="9525" cap="flat" cmpd="sng" algn="ctr">
              <a:solidFill>
                <a:schemeClr val="tx1">
                  <a:lumMod val="15%"/>
                  <a:lumOff val="85%"/>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es-ES"/>
          </a:p>
        </c:txPr>
        <c:crossAx val="537613456"/>
        <c:crosses val="autoZero"/>
        <c:crossBetween val="between"/>
        <c:majorUnit val="0.25"/>
      </c:valAx>
      <c:spPr>
        <a:noFill/>
        <a:ln>
          <a:gradFill>
            <a:gsLst>
              <a:gs pos="0%">
                <a:schemeClr val="accent1">
                  <a:lumMod val="5%"/>
                  <a:lumOff val="95%"/>
                </a:schemeClr>
              </a:gs>
              <a:gs pos="74%">
                <a:schemeClr val="accent1">
                  <a:lumMod val="45%"/>
                  <a:lumOff val="55%"/>
                </a:schemeClr>
              </a:gs>
              <a:gs pos="83%">
                <a:schemeClr val="accent1">
                  <a:lumMod val="45%"/>
                  <a:lumOff val="55%"/>
                </a:schemeClr>
              </a:gs>
              <a:gs pos="100%">
                <a:schemeClr val="accent1">
                  <a:lumMod val="30%"/>
                  <a:lumOff val="70%"/>
                </a:schemeClr>
              </a:gs>
            </a:gsLst>
            <a:lin ang="5400000" scaled="1"/>
          </a:gradFill>
        </a:ln>
        <a:effectLst/>
      </c:spPr>
    </c:plotArea>
    <c:legend>
      <c:legendPos val="b"/>
      <c:layout>
        <c:manualLayout>
          <c:xMode val="edge"/>
          <c:yMode val="edge"/>
          <c:x val="7.9958985005103386E-2"/>
          <c:y val="0.85345211191004733"/>
          <c:w val="0.51283186347278875"/>
          <c:h val="6.7064542354296708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es-E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pPr>
      <a:endParaRPr lang="es-ES"/>
    </a:p>
  </c:txPr>
  <c:printSettings>
    <c:headerFooter/>
    <c:pageMargins b="0.75" l="0.7" r="0.7" t="0.75" header="0.3" footer="0.3"/>
    <c:pageSetup/>
  </c:printSettings>
</c:chartSpace>
</file>

<file path=xl/charts/chart13.xml><?xml version="1.0" encoding="utf-8"?>
<c:chartSpace xmlns:c="http://purl.oclc.org/ooxml/drawingml/chart" xmlns:a="http://purl.oclc.org/ooxml/drawingml/main" xmlns:r="http://purl.oclc.org/ooxml/officeDocument/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
                    <a:lumOff val="35%"/>
                  </a:schemeClr>
                </a:solidFill>
                <a:latin typeface="+mn-lt"/>
                <a:ea typeface="+mn-ea"/>
                <a:cs typeface="+mn-cs"/>
              </a:defRPr>
            </a:pPr>
            <a:r>
              <a:rPr lang="es-DO"/>
              <a:t>DIRECCION</a:t>
            </a:r>
            <a:r>
              <a:rPr lang="es-DO" baseline="0%"/>
              <a:t> DE </a:t>
            </a:r>
            <a:r>
              <a:rPr lang="es-DO" b="0" baseline="0%"/>
              <a:t>PLANIFICACION Y DESARROLLO</a:t>
            </a:r>
            <a:endParaRPr lang="es-DO" b="0"/>
          </a:p>
          <a:p>
            <a:pPr>
              <a:defRPr/>
            </a:pPr>
            <a:r>
              <a:rPr lang="es-DO" b="0"/>
              <a:t>EJECUCIÓN PROMEDIO, </a:t>
            </a:r>
            <a:r>
              <a:rPr lang="en-US" sz="1400" b="0" i="0" u="none" strike="noStrike" cap="all" baseline="0%">
                <a:effectLst/>
              </a:rPr>
              <a:t>A</a:t>
            </a:r>
            <a:r>
              <a:rPr lang="es-DO" sz="1400" b="0" i="0" u="none" strike="noStrike" cap="all" baseline="0%">
                <a:effectLst/>
              </a:rPr>
              <a:t>ÑO </a:t>
            </a:r>
            <a:r>
              <a:rPr lang="es-ES" sz="1400" b="0" i="0" u="none" strike="noStrike" cap="all" baseline="0%">
                <a:effectLst/>
              </a:rPr>
              <a:t>2022</a:t>
            </a:r>
            <a:endParaRPr lang="es-DO" b="0"/>
          </a:p>
        </c:rich>
      </c:tx>
      <c:layout>
        <c:manualLayout>
          <c:xMode val="edge"/>
          <c:yMode val="edge"/>
          <c:x val="0.20938511326860842"/>
          <c:y val="2.440264752713433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
                  <a:lumOff val="35%"/>
                </a:schemeClr>
              </a:solidFill>
              <a:latin typeface="+mn-lt"/>
              <a:ea typeface="+mn-ea"/>
              <a:cs typeface="+mn-cs"/>
            </a:defRPr>
          </a:pPr>
          <a:endParaRPr lang="es-ES"/>
        </a:p>
      </c:txPr>
    </c:title>
    <c:autoTitleDeleted val="0"/>
    <c:plotArea>
      <c:layout>
        <c:manualLayout>
          <c:layoutTarget val="inner"/>
          <c:xMode val="edge"/>
          <c:yMode val="edge"/>
          <c:x val="0.10853043854955023"/>
          <c:y val="0.26249915135149682"/>
          <c:w val="0.87232174103237092"/>
          <c:h val="0.44890758220439836"/>
        </c:manualLayout>
      </c:layout>
      <c:barChart>
        <c:barDir val="col"/>
        <c:grouping val="clustered"/>
        <c:varyColors val="0"/>
        <c:ser>
          <c:idx val="2"/>
          <c:order val="2"/>
          <c:tx>
            <c:strRef>
              <c:f>'DATA - INFORME 3T. 2022'!$H$147</c:f>
              <c:strCache>
                <c:ptCount val="1"/>
                <c:pt idx="0">
                  <c:v>Ejecución promedio 3T-2022</c:v>
                </c:pt>
              </c:strCache>
            </c:strRef>
          </c:tx>
          <c:spPr>
            <a:solidFill>
              <a:schemeClr val="accent1">
                <a:lumMod val="75%"/>
              </a:schemeClr>
            </a:solidFill>
            <a:ln>
              <a:noFill/>
            </a:ln>
            <a:effectLst/>
          </c:spPr>
          <c:invertIfNegative val="0"/>
          <c:dLbls>
            <c:spPr>
              <a:noFill/>
              <a:ln>
                <a:solidFill>
                  <a:srgbClr val="FF0000"/>
                </a:solid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lumMod val="75%"/>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
                          <a:lumOff val="65%"/>
                        </a:schemeClr>
                      </a:solidFill>
                      <a:round/>
                    </a:ln>
                    <a:effectLst/>
                  </c:spPr>
                </c15:leaderLines>
              </c:ext>
            </c:extLst>
          </c:dLbls>
          <c:cat>
            <c:strRef>
              <c:f>'DATA - INFORME 3T. 2022'!$J$144:$K$144</c:f>
              <c:strCache>
                <c:ptCount val="2"/>
                <c:pt idx="0">
                  <c:v>Departamento de Fortalecimiento Institucional </c:v>
                </c:pt>
                <c:pt idx="1">
                  <c:v>División de Cooperación Internacional </c:v>
                </c:pt>
              </c:strCache>
            </c:strRef>
          </c:cat>
          <c:val>
            <c:numRef>
              <c:f>'DATA - INFORME 3T. 2022'!$J$147:$K$147</c:f>
              <c:numCache>
                <c:formatCode>0%</c:formatCode>
                <c:ptCount val="2"/>
                <c:pt idx="0">
                  <c:v>0.84642857142857142</c:v>
                </c:pt>
                <c:pt idx="1">
                  <c:v>0.83333333333333337</c:v>
                </c:pt>
              </c:numCache>
            </c:numRef>
          </c:val>
          <c:extLst>
            <c:ext xmlns:c16="http://schemas.microsoft.com/office/drawing/2014/chart" uri="{C3380CC4-5D6E-409C-BE32-E72D297353CC}">
              <c16:uniqueId val="{00000002-AAFD-45A8-8707-FC77B40FEF62}"/>
            </c:ext>
          </c:extLst>
        </c:ser>
        <c:ser>
          <c:idx val="3"/>
          <c:order val="3"/>
          <c:tx>
            <c:strRef>
              <c:f>'DATA - INFORME 3T. 2022'!$H$148</c:f>
              <c:strCache>
                <c:ptCount val="1"/>
                <c:pt idx="0">
                  <c:v>Ejecución promedio 4T-2023</c:v>
                </c:pt>
              </c:strCache>
            </c:strRef>
          </c:tx>
          <c:spPr>
            <a:solidFill>
              <a:schemeClr val="accent2">
                <a:lumMod val="40%"/>
                <a:lumOff val="60%"/>
              </a:schemeClr>
            </a:solidFill>
            <a:ln>
              <a:noFill/>
            </a:ln>
            <a:effectLst/>
          </c:spPr>
          <c:invertIfNegative val="0"/>
          <c:dLbls>
            <c:spPr>
              <a:solidFill>
                <a:schemeClr val="lt1"/>
              </a:solidFill>
              <a:ln>
                <a:solidFill>
                  <a:srgbClr val="FF0000"/>
                </a:solidFill>
              </a:ln>
              <a:effectLst/>
            </c:spPr>
            <c:txPr>
              <a:bodyPr rot="0" spcFirstLastPara="1" vertOverflow="clip" horzOverflow="clip" vert="horz" wrap="square" lIns="36576" tIns="18288" rIns="36576" bIns="18288" anchor="ctr" anchorCtr="1">
                <a:spAutoFit/>
              </a:bodyPr>
              <a:lstStyle/>
              <a:p>
                <a:pPr>
                  <a:defRPr sz="900" b="1" i="0" u="none" strike="noStrike" kern="1200" baseline="0%">
                    <a:solidFill>
                      <a:srgbClr val="002060"/>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cap="flat" cmpd="sng" algn="ctr">
                      <a:solidFill>
                        <a:schemeClr val="tx1">
                          <a:lumMod val="35%"/>
                          <a:lumOff val="65%"/>
                        </a:schemeClr>
                      </a:solidFill>
                      <a:round/>
                    </a:ln>
                    <a:effectLst/>
                  </c:spPr>
                </c15:leaderLines>
              </c:ext>
            </c:extLst>
          </c:dLbls>
          <c:cat>
            <c:strRef>
              <c:f>'DATA - INFORME 3T. 2022'!$J$144:$K$144</c:f>
              <c:strCache>
                <c:ptCount val="2"/>
                <c:pt idx="0">
                  <c:v>Departamento de Fortalecimiento Institucional </c:v>
                </c:pt>
                <c:pt idx="1">
                  <c:v>División de Cooperación Internacional </c:v>
                </c:pt>
              </c:strCache>
            </c:strRef>
          </c:cat>
          <c:val>
            <c:numRef>
              <c:f>'DATA - INFORME 3T. 2022'!$J$148:$K$148</c:f>
              <c:numCache>
                <c:formatCode>0%</c:formatCode>
                <c:ptCount val="2"/>
                <c:pt idx="0">
                  <c:v>0.83333333333333337</c:v>
                </c:pt>
                <c:pt idx="1">
                  <c:v>0.8125</c:v>
                </c:pt>
              </c:numCache>
            </c:numRef>
          </c:val>
          <c:extLst>
            <c:ext xmlns:c16="http://schemas.microsoft.com/office/drawing/2014/chart" uri="{C3380CC4-5D6E-409C-BE32-E72D297353CC}">
              <c16:uniqueId val="{00000000-80A8-47A2-AC42-0237B045151F}"/>
            </c:ext>
          </c:extLst>
        </c:ser>
        <c:dLbls>
          <c:showLegendKey val="0"/>
          <c:showVal val="0"/>
          <c:showCatName val="0"/>
          <c:showSerName val="0"/>
          <c:showPercent val="0"/>
          <c:showBubbleSize val="0"/>
        </c:dLbls>
        <c:gapWidth val="219"/>
        <c:overlap val="-27"/>
        <c:axId val="537613456"/>
        <c:axId val="541555328"/>
        <c:extLst>
          <c:ext xmlns:c15="http://schemas.microsoft.com/office/drawing/2012/chart" uri="{02D57815-91ED-43cb-92C2-25804820EDAC}">
            <c15:filteredBarSeries>
              <c15:ser>
                <c:idx val="0"/>
                <c:order val="0"/>
                <c:tx>
                  <c:strRef>
                    <c:extLst>
                      <c:ext uri="{02D57815-91ED-43cb-92C2-25804820EDAC}">
                        <c15:formulaRef>
                          <c15:sqref>'DATA - INFORME 3T. 2022'!$H$145</c15:sqref>
                        </c15:formulaRef>
                      </c:ext>
                    </c:extLst>
                    <c:strCache>
                      <c:ptCount val="1"/>
                      <c:pt idx="0">
                        <c:v>Ejecución promedio 1T-2022</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ES"/>
                    </a:p>
                  </c:txPr>
                  <c:dLblPos val="inEnd"/>
                  <c:showLegendKey val="0"/>
                  <c:showVal val="1"/>
                  <c:showCatName val="0"/>
                  <c:showSerName val="0"/>
                  <c:showPercent val="0"/>
                  <c:showBubbleSize val="0"/>
                  <c:showLeaderLines val="0"/>
                  <c:extLst>
                    <c:ext uri="{CE6537A1-D6FC-4f65-9D91-7224C49458BB}">
                      <c15:showLeaderLines val="1"/>
                      <c15:leaderLines>
                        <c:spPr>
                          <a:ln w="9525" cap="flat" cmpd="sng" algn="ctr">
                            <a:solidFill>
                              <a:schemeClr val="tx1">
                                <a:lumMod val="35%"/>
                                <a:lumOff val="65%"/>
                              </a:schemeClr>
                            </a:solidFill>
                            <a:round/>
                          </a:ln>
                          <a:effectLst/>
                        </c:spPr>
                      </c15:leaderLines>
                    </c:ext>
                  </c:extLst>
                </c:dLbls>
                <c:cat>
                  <c:strRef>
                    <c:extLst>
                      <c:ext uri="{02D57815-91ED-43cb-92C2-25804820EDAC}">
                        <c15:formulaRef>
                          <c15:sqref>'DATA - INFORME 3T. 2022'!$J$144:$K$144</c15:sqref>
                        </c15:formulaRef>
                      </c:ext>
                    </c:extLst>
                    <c:strCache>
                      <c:ptCount val="2"/>
                      <c:pt idx="0">
                        <c:v>Departamento de Fortalecimiento Institucional </c:v>
                      </c:pt>
                      <c:pt idx="1">
                        <c:v>División de Cooperación Internacional </c:v>
                      </c:pt>
                    </c:strCache>
                  </c:strRef>
                </c:cat>
                <c:val>
                  <c:numRef>
                    <c:extLst>
                      <c:ext uri="{02D57815-91ED-43cb-92C2-25804820EDAC}">
                        <c15:formulaRef>
                          <c15:sqref>'DATA - INFORME 3T. 2022'!$J$145:$K$145</c15:sqref>
                        </c15:formulaRef>
                      </c:ext>
                    </c:extLst>
                    <c:numCache>
                      <c:formatCode>0%</c:formatCode>
                      <c:ptCount val="2"/>
                      <c:pt idx="0">
                        <c:v>0.79999999999999993</c:v>
                      </c:pt>
                      <c:pt idx="1">
                        <c:v>1</c:v>
                      </c:pt>
                    </c:numCache>
                  </c:numRef>
                </c:val>
                <c:extLst>
                  <c:ext xmlns:c16="http://schemas.microsoft.com/office/drawing/2014/chart" uri="{C3380CC4-5D6E-409C-BE32-E72D297353CC}">
                    <c16:uniqueId val="{00000000-AAFD-45A8-8707-FC77B40FEF62}"/>
                  </c:ext>
                </c:extLst>
              </c15:ser>
            </c15:filteredBarSeries>
            <c15:filteredBarSeries>
              <c15:ser>
                <c:idx val="1"/>
                <c:order val="1"/>
                <c:tx>
                  <c:strRef>
                    <c:extLst xmlns:c15="http://schemas.microsoft.com/office/drawing/2012/chart">
                      <c:ext xmlns:c15="http://schemas.microsoft.com/office/drawing/2012/chart" uri="{02D57815-91ED-43cb-92C2-25804820EDAC}">
                        <c15:formulaRef>
                          <c15:sqref>'DATA - INFORME 3T. 2022'!$H$146</c15:sqref>
                        </c15:formulaRef>
                      </c:ext>
                    </c:extLst>
                    <c:strCache>
                      <c:ptCount val="1"/>
                      <c:pt idx="0">
                        <c:v>Ejecución promedio 2T-2022</c:v>
                      </c:pt>
                    </c:strCache>
                  </c:strRef>
                </c:tx>
                <c:spPr>
                  <a:solidFill>
                    <a:schemeClr val="tx2">
                      <a:lumMod val="20%"/>
                      <a:lumOff val="8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85%"/>
                              <a:lumOff val="15%"/>
                            </a:schemeClr>
                          </a:solidFill>
                          <a:latin typeface="+mn-lt"/>
                          <a:ea typeface="+mn-ea"/>
                          <a:cs typeface="+mn-cs"/>
                        </a:defRPr>
                      </a:pPr>
                      <a:endParaRPr lang="es-ES"/>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cap="flat" cmpd="sng" algn="ctr">
                            <a:solidFill>
                              <a:schemeClr val="tx1">
                                <a:lumMod val="35%"/>
                                <a:lumOff val="65%"/>
                              </a:schemeClr>
                            </a:solidFill>
                            <a:round/>
                          </a:ln>
                          <a:effectLst/>
                        </c:spPr>
                      </c15:leaderLines>
                    </c:ext>
                  </c:extLst>
                </c:dLbls>
                <c:cat>
                  <c:strRef>
                    <c:extLst xmlns:c15="http://schemas.microsoft.com/office/drawing/2012/chart">
                      <c:ext xmlns:c15="http://schemas.microsoft.com/office/drawing/2012/chart" uri="{02D57815-91ED-43cb-92C2-25804820EDAC}">
                        <c15:formulaRef>
                          <c15:sqref>'DATA - INFORME 3T. 2022'!$J$144:$K$144</c15:sqref>
                        </c15:formulaRef>
                      </c:ext>
                    </c:extLst>
                    <c:strCache>
                      <c:ptCount val="2"/>
                      <c:pt idx="0">
                        <c:v>Departamento de Fortalecimiento Institucional </c:v>
                      </c:pt>
                      <c:pt idx="1">
                        <c:v>División de Cooperación Internacional </c:v>
                      </c:pt>
                    </c:strCache>
                  </c:strRef>
                </c:cat>
                <c:val>
                  <c:numRef>
                    <c:extLst xmlns:c15="http://schemas.microsoft.com/office/drawing/2012/chart">
                      <c:ext xmlns:c15="http://schemas.microsoft.com/office/drawing/2012/chart" uri="{02D57815-91ED-43cb-92C2-25804820EDAC}">
                        <c15:formulaRef>
                          <c15:sqref>'DATA - INFORME 3T. 2022'!$J$146:$K$146</c15:sqref>
                        </c15:formulaRef>
                      </c:ext>
                    </c:extLst>
                    <c:numCache>
                      <c:formatCode>0%</c:formatCode>
                      <c:ptCount val="2"/>
                      <c:pt idx="0">
                        <c:v>0.86</c:v>
                      </c:pt>
                      <c:pt idx="1">
                        <c:v>1</c:v>
                      </c:pt>
                    </c:numCache>
                  </c:numRef>
                </c:val>
                <c:extLst xmlns:c15="http://schemas.microsoft.com/office/drawing/2012/chart">
                  <c:ext xmlns:c16="http://schemas.microsoft.com/office/drawing/2014/chart" uri="{C3380CC4-5D6E-409C-BE32-E72D297353CC}">
                    <c16:uniqueId val="{00000001-AAFD-45A8-8707-FC77B40FEF62}"/>
                  </c:ext>
                </c:extLst>
              </c15:ser>
            </c15:filteredBarSeries>
          </c:ext>
        </c:extLst>
      </c:barChart>
      <c:catAx>
        <c:axId val="537613456"/>
        <c:scaling>
          <c:orientation val="minMax"/>
        </c:scaling>
        <c:delete val="0"/>
        <c:axPos val="b"/>
        <c:numFmt formatCode="General" sourceLinked="1"/>
        <c:majorTickMark val="none"/>
        <c:minorTickMark val="none"/>
        <c:tickLblPos val="nextTo"/>
        <c:spPr>
          <a:noFill/>
          <a:ln w="9525" cap="flat" cmpd="sng" algn="ctr">
            <a:solidFill>
              <a:schemeClr val="tx1">
                <a:lumMod val="15%"/>
                <a:lumOff val="85%"/>
              </a:schemeClr>
            </a:solidFill>
            <a:round/>
          </a:ln>
          <a:effectLst/>
        </c:spPr>
        <c:txPr>
          <a:bodyPr rot="-60000000" spcFirstLastPara="1" vertOverflow="ellipsis" vert="horz" wrap="square" anchor="ctr" anchorCtr="1"/>
          <a:lstStyle/>
          <a:p>
            <a:pPr>
              <a:defRPr sz="900" b="1" i="0" u="none" strike="noStrike" kern="1200" baseline="0%">
                <a:solidFill>
                  <a:schemeClr val="tx1">
                    <a:lumMod val="65%"/>
                    <a:lumOff val="35%"/>
                  </a:schemeClr>
                </a:solidFill>
                <a:latin typeface="+mn-lt"/>
                <a:ea typeface="+mn-ea"/>
                <a:cs typeface="+mn-cs"/>
              </a:defRPr>
            </a:pPr>
            <a:endParaRPr lang="es-ES"/>
          </a:p>
        </c:txPr>
        <c:crossAx val="541555328"/>
        <c:crosses val="autoZero"/>
        <c:auto val="1"/>
        <c:lblAlgn val="ctr"/>
        <c:lblOffset val="100"/>
        <c:noMultiLvlLbl val="0"/>
      </c:catAx>
      <c:valAx>
        <c:axId val="541555328"/>
        <c:scaling>
          <c:orientation val="minMax"/>
          <c:max val="1"/>
          <c:min val="0"/>
        </c:scaling>
        <c:delete val="0"/>
        <c:axPos val="l"/>
        <c:majorGridlines>
          <c:spPr>
            <a:ln w="9525" cap="flat" cmpd="sng" algn="ctr">
              <a:solidFill>
                <a:schemeClr val="tx1">
                  <a:lumMod val="15%"/>
                  <a:lumOff val="85%"/>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
                    <a:lumOff val="35%"/>
                  </a:schemeClr>
                </a:solidFill>
                <a:latin typeface="+mn-lt"/>
                <a:ea typeface="+mn-ea"/>
                <a:cs typeface="+mn-cs"/>
              </a:defRPr>
            </a:pPr>
            <a:endParaRPr lang="es-ES"/>
          </a:p>
        </c:txPr>
        <c:crossAx val="537613456"/>
        <c:crosses val="autoZero"/>
        <c:crossBetween val="between"/>
        <c:majorUnit val="0.25"/>
      </c:valAx>
      <c:spPr>
        <a:noFill/>
        <a:ln>
          <a:noFill/>
        </a:ln>
        <a:effectLst/>
      </c:spPr>
    </c:plotArea>
    <c:legend>
      <c:legendPos val="b"/>
      <c:layout>
        <c:manualLayout>
          <c:xMode val="edge"/>
          <c:yMode val="edge"/>
          <c:x val="7.5534995625546789E-2"/>
          <c:y val="0.85558957304250016"/>
          <c:w val="0.88482614900766154"/>
          <c:h val="0.1093040057490331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
                  <a:lumOff val="35%"/>
                </a:schemeClr>
              </a:solidFill>
              <a:latin typeface="+mn-lt"/>
              <a:ea typeface="+mn-ea"/>
              <a:cs typeface="+mn-cs"/>
            </a:defRPr>
          </a:pPr>
          <a:endParaRPr lang="es-E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pPr>
      <a:endParaRPr lang="es-ES"/>
    </a:p>
  </c:txPr>
  <c:printSettings>
    <c:headerFooter/>
    <c:pageMargins b="0.75" l="0.7" r="0.7" t="0.75" header="0.3" footer="0.3"/>
    <c:pageSetup/>
  </c:printSettings>
</c:chartSpace>
</file>

<file path=xl/charts/chart14.xml><?xml version="1.0" encoding="utf-8"?>
<c:chartSpace xmlns:c="http://purl.oclc.org/ooxml/drawingml/chart" xmlns:a="http://purl.oclc.org/ooxml/drawingml/main" xmlns:r="http://purl.oclc.org/ooxml/officeDocument/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a:defRPr sz="1400" b="1" i="0" u="none" strike="noStrike" kern="1200" cap="all" spc="50" baseline="0%">
                <a:solidFill>
                  <a:schemeClr val="tx1">
                    <a:lumMod val="65%"/>
                    <a:lumOff val="35%"/>
                  </a:schemeClr>
                </a:solidFill>
                <a:latin typeface="+mn-lt"/>
                <a:ea typeface="+mn-ea"/>
                <a:cs typeface="+mn-cs"/>
              </a:defRPr>
            </a:pPr>
            <a:r>
              <a:rPr lang="es-ES"/>
              <a:t>DIRECCION DE PLANIFICACION EJECUCION DE METAS POA     </a:t>
            </a:r>
            <a:r>
              <a:rPr lang="en-US" sz="1100" b="1" i="0" u="none" strike="noStrike" cap="all" baseline="0%">
                <a:effectLst/>
              </a:rPr>
              <a:t>A</a:t>
            </a:r>
            <a:r>
              <a:rPr lang="es-DO" sz="1100" b="1" i="0" u="none" strike="noStrike" cap="all" baseline="0%">
                <a:effectLst/>
              </a:rPr>
              <a:t>ÑO </a:t>
            </a:r>
            <a:r>
              <a:rPr lang="es-ES" sz="1100" b="1" i="0" u="none" strike="noStrike" cap="all" baseline="0%">
                <a:effectLst/>
              </a:rPr>
              <a:t>2022</a:t>
            </a:r>
            <a:endParaRPr lang="es-ES" sz="1100"/>
          </a:p>
        </c:rich>
      </c:tx>
      <c:overlay val="0"/>
      <c:spPr>
        <a:noFill/>
        <a:ln>
          <a:noFill/>
        </a:ln>
        <a:effectLst/>
      </c:spPr>
      <c:txPr>
        <a:bodyPr rot="0" spcFirstLastPara="1" vertOverflow="ellipsis" vert="horz" wrap="square" anchor="ctr" anchorCtr="1"/>
        <a:lstStyle/>
        <a:p>
          <a:pPr>
            <a:defRPr sz="1400" b="1" i="0" u="none" strike="noStrike" kern="1200" cap="all" spc="50" baseline="0%">
              <a:solidFill>
                <a:schemeClr val="tx1">
                  <a:lumMod val="65%"/>
                  <a:lumOff val="35%"/>
                </a:schemeClr>
              </a:solidFill>
              <a:latin typeface="+mn-lt"/>
              <a:ea typeface="+mn-ea"/>
              <a:cs typeface="+mn-cs"/>
            </a:defRPr>
          </a:pPr>
          <a:endParaRPr lang="es-ES"/>
        </a:p>
      </c:txPr>
    </c:title>
    <c:autoTitleDeleted val="0"/>
    <c:plotArea>
      <c:layout>
        <c:manualLayout>
          <c:layoutTarget val="inner"/>
          <c:xMode val="edge"/>
          <c:yMode val="edge"/>
          <c:x val="0.10991477535896248"/>
          <c:y val="0.19956127179698382"/>
          <c:w val="0.48605341979311401"/>
          <c:h val="0.75032056140431147"/>
        </c:manualLayout>
      </c:layout>
      <c:doughnutChart>
        <c:varyColors val="1"/>
        <c:ser>
          <c:idx val="0"/>
          <c:order val="0"/>
          <c:dPt>
            <c:idx val="0"/>
            <c:bubble3D val="0"/>
            <c:spPr>
              <a:solidFill>
                <a:schemeClr val="tx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6487-487C-9659-3D3BB348191A}"/>
              </c:ext>
            </c:extLst>
          </c:dPt>
          <c:dPt>
            <c:idx val="1"/>
            <c:bubble3D val="0"/>
            <c:spPr>
              <a:solidFill>
                <a:srgbClr val="FF0000"/>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6487-487C-9659-3D3BB348191A}"/>
              </c:ext>
            </c:extLst>
          </c:dPt>
          <c:dLbls>
            <c:dLbl>
              <c:idx val="0"/>
              <c:layout>
                <c:manualLayout>
                  <c:x val="-4.9264459081531854E-2"/>
                  <c:y val="-0.19218433528958018"/>
                </c:manualLayout>
              </c:layout>
              <c:tx>
                <c:rich>
                  <a:bodyPr rot="0" spcFirstLastPara="1" vertOverflow="ellipsis" vert="horz" wrap="square" lIns="38100" tIns="19050" rIns="38100" bIns="19050" anchor="ctr" anchorCtr="1">
                    <a:noAutofit/>
                  </a:bodyPr>
                  <a:lstStyle/>
                  <a:p>
                    <a:pPr>
                      <a:defRPr sz="1400" b="1" i="0" u="none" strike="noStrike" kern="1200" baseline="0%">
                        <a:solidFill>
                          <a:schemeClr val="tx1">
                            <a:lumMod val="65%"/>
                            <a:lumOff val="35%"/>
                          </a:schemeClr>
                        </a:solidFill>
                        <a:latin typeface="+mn-lt"/>
                        <a:ea typeface="+mn-ea"/>
                        <a:cs typeface="+mn-cs"/>
                      </a:defRPr>
                    </a:pPr>
                    <a:r>
                      <a:rPr lang="en-US" sz="1400">
                        <a:solidFill>
                          <a:schemeClr val="tx1">
                            <a:lumMod val="65%"/>
                            <a:lumOff val="35%"/>
                          </a:schemeClr>
                        </a:solidFill>
                      </a:rPr>
                      <a:t>87%</a:t>
                    </a:r>
                  </a:p>
                </c:rich>
              </c:tx>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tx1">
                          <a:lumMod val="65%"/>
                          <a:lumOff val="35%"/>
                        </a:schemeClr>
                      </a:solidFill>
                      <a:latin typeface="+mn-lt"/>
                      <a:ea typeface="+mn-ea"/>
                      <a:cs typeface="+mn-cs"/>
                    </a:defRPr>
                  </a:pPr>
                  <a:endParaRPr lang="es-ES"/>
                </a:p>
              </c:txPr>
              <c:showLegendKey val="0"/>
              <c:showVal val="0"/>
              <c:showCatName val="0"/>
              <c:showSerName val="0"/>
              <c:showPercent val="1"/>
              <c:showBubbleSize val="0"/>
              <c:extLst>
                <c:ext xmlns:c15="http://schemas.microsoft.com/office/drawing/2012/chart" uri="{CE6537A1-D6FC-4f65-9D91-7224C49458BB}">
                  <c15:layout>
                    <c:manualLayout>
                      <c:w val="0.19469939786938398"/>
                      <c:h val="0.36708499334090289"/>
                    </c:manualLayout>
                  </c15:layout>
                  <c15:showDataLabelsRange val="0"/>
                </c:ext>
                <c:ext xmlns:c16="http://schemas.microsoft.com/office/drawing/2014/chart" uri="{C3380CC4-5D6E-409C-BE32-E72D297353CC}">
                  <c16:uniqueId val="{00000001-6487-487C-9659-3D3BB348191A}"/>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S"/>
              </a:p>
            </c:txPr>
            <c:showLegendKey val="0"/>
            <c:showVal val="0"/>
            <c:showCatName val="0"/>
            <c:showSerName val="0"/>
            <c:showPercent val="1"/>
            <c:showBubbleSize val="0"/>
            <c:showLeaderLines val="1"/>
            <c:leaderLines>
              <c:spPr>
                <a:ln w="9525" cap="flat" cmpd="sng" algn="ctr">
                  <a:solidFill>
                    <a:schemeClr val="tx1">
                      <a:lumMod val="35%"/>
                      <a:lumOff val="65%"/>
                    </a:schemeClr>
                  </a:solidFill>
                  <a:round/>
                </a:ln>
                <a:effectLst/>
              </c:spPr>
            </c:leaderLines>
            <c:extLst>
              <c:ext xmlns:c15="http://schemas.microsoft.com/office/drawing/2012/chart" uri="{CE6537A1-D6FC-4f65-9D91-7224C49458BB}"/>
            </c:extLst>
          </c:dLbls>
          <c:cat>
            <c:strRef>
              <c:f>'DATA - INFORME 3T. 2022'!$L$7:$M$7</c:f>
              <c:strCache>
                <c:ptCount val="2"/>
                <c:pt idx="0">
                  <c:v>Metas Ejecutadas</c:v>
                </c:pt>
                <c:pt idx="1">
                  <c:v>Metas No Ejecutadas</c:v>
                </c:pt>
              </c:strCache>
            </c:strRef>
          </c:cat>
          <c:val>
            <c:numRef>
              <c:f>('DATA - INFORME 3T. 2022'!$P$187,'DATA - INFORME 3T. 2022'!$P$190)</c:f>
              <c:numCache>
                <c:formatCode>0%</c:formatCode>
                <c:ptCount val="2"/>
                <c:pt idx="0">
                  <c:v>0.87319940476190472</c:v>
                </c:pt>
                <c:pt idx="1">
                  <c:v>0.12680059523809528</c:v>
                </c:pt>
              </c:numCache>
            </c:numRef>
          </c:val>
          <c:extLst>
            <c:ext xmlns:c16="http://schemas.microsoft.com/office/drawing/2014/chart" uri="{C3380CC4-5D6E-409C-BE32-E72D297353CC}">
              <c16:uniqueId val="{00000004-6487-487C-9659-3D3BB348191A}"/>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
                  <a:lumOff val="35%"/>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
          <a:lumOff val="85%"/>
        </a:schemeClr>
      </a:solidFill>
      <a:round/>
    </a:ln>
    <a:effectLst/>
  </c:spPr>
  <c:txPr>
    <a:bodyPr/>
    <a:lstStyle/>
    <a:p>
      <a:pPr>
        <a:defRPr/>
      </a:pPr>
      <a:endParaRPr lang="es-ES"/>
    </a:p>
  </c:txPr>
  <c:printSettings>
    <c:headerFooter/>
    <c:pageMargins b="0.75" l="0.7" r="0.7" t="0.75" header="0.3" footer="0.3"/>
    <c:pageSetup/>
  </c:printSettings>
</c:chartSpace>
</file>

<file path=xl/charts/chart15.xml><?xml version="1.0" encoding="utf-8"?>
<c:chartSpace xmlns:c="http://purl.oclc.org/ooxml/drawingml/chart" xmlns:a="http://purl.oclc.org/ooxml/drawingml/main" xmlns:r="http://purl.oclc.org/ooxml/officeDocument/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
              </a:lnSpc>
              <a:spcBef>
                <a:spcPts val="0"/>
              </a:spcBef>
              <a:spcAft>
                <a:spcPts val="0"/>
              </a:spcAft>
              <a:buClrTx/>
              <a:buSzTx/>
              <a:buFontTx/>
              <a:buNone/>
              <a:tabLst/>
              <a:defRPr sz="1400" b="1" i="0" u="none" strike="noStrike" kern="1200" cap="all" spc="50" baseline="0%">
                <a:solidFill>
                  <a:sysClr val="windowText" lastClr="000000">
                    <a:lumMod val="65%"/>
                    <a:lumOff val="35%"/>
                  </a:sysClr>
                </a:solidFill>
                <a:latin typeface="+mn-lt"/>
                <a:ea typeface="+mn-ea"/>
                <a:cs typeface="+mn-cs"/>
              </a:defRPr>
            </a:pPr>
            <a:r>
              <a:rPr lang="es-DO" sz="1400" b="0" i="0" baseline="0%">
                <a:effectLst/>
              </a:rPr>
              <a:t>DIRECCIÓN DE FOMENTO Y DESARROLLO</a:t>
            </a:r>
            <a:endParaRPr lang="es-ES" sz="1100">
              <a:effectLst/>
            </a:endParaRPr>
          </a:p>
          <a:p>
            <a:pPr marL="0" marR="0" indent="0" algn="ctr" defTabSz="914400" rtl="0" eaLnBrk="1" fontAlgn="auto" latinLnBrk="0" hangingPunct="1">
              <a:lnSpc>
                <a:spcPct val="100%"/>
              </a:lnSpc>
              <a:spcBef>
                <a:spcPts val="0"/>
              </a:spcBef>
              <a:spcAft>
                <a:spcPts val="0"/>
              </a:spcAft>
              <a:buClrTx/>
              <a:buSzTx/>
              <a:buFontTx/>
              <a:buNone/>
              <a:tabLst/>
              <a:defRPr>
                <a:solidFill>
                  <a:sysClr val="windowText" lastClr="000000">
                    <a:lumMod val="65%"/>
                    <a:lumOff val="35%"/>
                  </a:sysClr>
                </a:solidFill>
              </a:defRPr>
            </a:pPr>
            <a:r>
              <a:rPr lang="es-ES" sz="1100"/>
              <a:t>     </a:t>
            </a:r>
            <a:r>
              <a:rPr lang="es-ES" sz="1100" baseline="0%"/>
              <a:t>2022</a:t>
            </a:r>
            <a:endParaRPr lang="es-ES" sz="1100"/>
          </a:p>
        </c:rich>
      </c:tx>
      <c:layout>
        <c:manualLayout>
          <c:xMode val="edge"/>
          <c:yMode val="edge"/>
          <c:x val="0.1591567083526324"/>
          <c:y val="3.1444477594571744E-2"/>
        </c:manualLayout>
      </c:layout>
      <c:overlay val="0"/>
      <c:spPr>
        <a:noFill/>
        <a:ln>
          <a:noFill/>
        </a:ln>
        <a:effectLst/>
      </c:spPr>
      <c:txPr>
        <a:bodyPr rot="0" spcFirstLastPara="1" vertOverflow="ellipsis" vert="horz" wrap="square" anchor="ctr" anchorCtr="1"/>
        <a:lstStyle/>
        <a:p>
          <a:pPr marL="0" marR="0" indent="0" algn="ctr" defTabSz="914400" rtl="0" eaLnBrk="1" fontAlgn="auto" latinLnBrk="0" hangingPunct="1">
            <a:lnSpc>
              <a:spcPct val="100%"/>
            </a:lnSpc>
            <a:spcBef>
              <a:spcPts val="0"/>
            </a:spcBef>
            <a:spcAft>
              <a:spcPts val="0"/>
            </a:spcAft>
            <a:buClrTx/>
            <a:buSzTx/>
            <a:buFontTx/>
            <a:buNone/>
            <a:tabLst/>
            <a:defRPr sz="1400" b="1" i="0" u="none" strike="noStrike" kern="1200" cap="all" spc="50" baseline="0%">
              <a:solidFill>
                <a:sysClr val="windowText" lastClr="000000">
                  <a:lumMod val="65%"/>
                  <a:lumOff val="35%"/>
                </a:sysClr>
              </a:solidFill>
              <a:latin typeface="+mn-lt"/>
              <a:ea typeface="+mn-ea"/>
              <a:cs typeface="+mn-cs"/>
            </a:defRPr>
          </a:pPr>
          <a:endParaRPr lang="es-ES"/>
        </a:p>
      </c:txPr>
    </c:title>
    <c:autoTitleDeleted val="0"/>
    <c:plotArea>
      <c:layout>
        <c:manualLayout>
          <c:layoutTarget val="inner"/>
          <c:xMode val="edge"/>
          <c:yMode val="edge"/>
          <c:x val="0.10991477535896248"/>
          <c:y val="0.19956127179698382"/>
          <c:w val="0.48605341979311401"/>
          <c:h val="0.75032056140431147"/>
        </c:manualLayout>
      </c:layout>
      <c:doughnutChart>
        <c:varyColors val="1"/>
        <c:ser>
          <c:idx val="0"/>
          <c:order val="0"/>
          <c:dPt>
            <c:idx val="0"/>
            <c:bubble3D val="0"/>
            <c:spPr>
              <a:solidFill>
                <a:schemeClr val="tx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132D-4531-831A-4C48CF376AFB}"/>
              </c:ext>
            </c:extLst>
          </c:dPt>
          <c:dPt>
            <c:idx val="1"/>
            <c:bubble3D val="0"/>
            <c:spPr>
              <a:solidFill>
                <a:srgbClr val="FF0000"/>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132D-4531-831A-4C48CF376AFB}"/>
              </c:ext>
            </c:extLst>
          </c:dPt>
          <c:dLbls>
            <c:dLbl>
              <c:idx val="0"/>
              <c:layout>
                <c:manualLayout>
                  <c:x val="-7.2793886058360319E-2"/>
                  <c:y val="-0.17066277860921031"/>
                </c:manualLayout>
              </c:layout>
              <c:tx>
                <c:rich>
                  <a:bodyPr rot="0" spcFirstLastPara="1" vertOverflow="ellipsis" vert="horz" wrap="square" lIns="38100" tIns="19050" rIns="38100" bIns="19050" anchor="ctr" anchorCtr="1">
                    <a:noAutofit/>
                  </a:bodyPr>
                  <a:lstStyle/>
                  <a:p>
                    <a:pPr>
                      <a:defRPr sz="1400" b="1" i="0" u="none" strike="noStrike" kern="1200" baseline="0%">
                        <a:solidFill>
                          <a:schemeClr val="tx1">
                            <a:lumMod val="65%"/>
                            <a:lumOff val="35%"/>
                          </a:schemeClr>
                        </a:solidFill>
                        <a:latin typeface="+mn-lt"/>
                        <a:ea typeface="+mn-ea"/>
                        <a:cs typeface="+mn-cs"/>
                      </a:defRPr>
                    </a:pPr>
                    <a:r>
                      <a:rPr lang="en-US" sz="1400">
                        <a:solidFill>
                          <a:schemeClr val="tx1">
                            <a:lumMod val="65%"/>
                            <a:lumOff val="35%"/>
                          </a:schemeClr>
                        </a:solidFill>
                      </a:rPr>
                      <a:t>75%</a:t>
                    </a:r>
                  </a:p>
                </c:rich>
              </c:tx>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tx1">
                          <a:lumMod val="65%"/>
                          <a:lumOff val="35%"/>
                        </a:schemeClr>
                      </a:solidFill>
                      <a:latin typeface="+mn-lt"/>
                      <a:ea typeface="+mn-ea"/>
                      <a:cs typeface="+mn-cs"/>
                    </a:defRPr>
                  </a:pPr>
                  <a:endParaRPr lang="es-ES"/>
                </a:p>
              </c:txPr>
              <c:showLegendKey val="0"/>
              <c:showVal val="0"/>
              <c:showCatName val="0"/>
              <c:showSerName val="0"/>
              <c:showPercent val="1"/>
              <c:showBubbleSize val="0"/>
              <c:extLst>
                <c:ext xmlns:c15="http://schemas.microsoft.com/office/drawing/2012/chart" uri="{CE6537A1-D6FC-4f65-9D91-7224C49458BB}">
                  <c15:layout>
                    <c:manualLayout>
                      <c:w val="0.19469939786938398"/>
                      <c:h val="0.36708499334090289"/>
                    </c:manualLayout>
                  </c15:layout>
                  <c15:showDataLabelsRange val="0"/>
                </c:ext>
                <c:ext xmlns:c16="http://schemas.microsoft.com/office/drawing/2014/chart" uri="{C3380CC4-5D6E-409C-BE32-E72D297353CC}">
                  <c16:uniqueId val="{00000001-132D-4531-831A-4C48CF376AFB}"/>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S"/>
              </a:p>
            </c:txPr>
            <c:showLegendKey val="0"/>
            <c:showVal val="0"/>
            <c:showCatName val="0"/>
            <c:showSerName val="0"/>
            <c:showPercent val="1"/>
            <c:showBubbleSize val="0"/>
            <c:showLeaderLines val="1"/>
            <c:leaderLines>
              <c:spPr>
                <a:ln w="9525" cap="flat" cmpd="sng" algn="ctr">
                  <a:solidFill>
                    <a:schemeClr val="tx1">
                      <a:lumMod val="35%"/>
                      <a:lumOff val="65%"/>
                    </a:schemeClr>
                  </a:solidFill>
                  <a:round/>
                </a:ln>
                <a:effectLst/>
              </c:spPr>
            </c:leaderLines>
            <c:extLst>
              <c:ext xmlns:c15="http://schemas.microsoft.com/office/drawing/2012/chart" uri="{CE6537A1-D6FC-4f65-9D91-7224C49458BB}"/>
            </c:extLst>
          </c:dLbls>
          <c:cat>
            <c:strRef>
              <c:f>'DATA - INFORME 3T. 2022'!$L$7:$M$7</c:f>
              <c:strCache>
                <c:ptCount val="2"/>
                <c:pt idx="0">
                  <c:v>Metas Ejecutadas</c:v>
                </c:pt>
                <c:pt idx="1">
                  <c:v>Metas No Ejecutadas</c:v>
                </c:pt>
              </c:strCache>
            </c:strRef>
          </c:cat>
          <c:val>
            <c:numRef>
              <c:f>('DATA - INFORME 3T. 2022'!$M$35,'DATA - INFORME 3T. 2022'!$M$38)</c:f>
              <c:numCache>
                <c:formatCode>0%</c:formatCode>
                <c:ptCount val="2"/>
                <c:pt idx="0">
                  <c:v>0.84733044733044727</c:v>
                </c:pt>
                <c:pt idx="1">
                  <c:v>0.15266955266955273</c:v>
                </c:pt>
              </c:numCache>
            </c:numRef>
          </c:val>
          <c:extLst>
            <c:ext xmlns:c16="http://schemas.microsoft.com/office/drawing/2014/chart" uri="{C3380CC4-5D6E-409C-BE32-E72D297353CC}">
              <c16:uniqueId val="{00000004-132D-4531-831A-4C48CF376AFB}"/>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
                  <a:lumOff val="35%"/>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
          <a:lumOff val="85%"/>
        </a:schemeClr>
      </a:solidFill>
      <a:round/>
    </a:ln>
    <a:effectLst/>
  </c:spPr>
  <c:txPr>
    <a:bodyPr/>
    <a:lstStyle/>
    <a:p>
      <a:pPr>
        <a:defRPr/>
      </a:pPr>
      <a:endParaRPr lang="es-ES"/>
    </a:p>
  </c:txPr>
  <c:printSettings>
    <c:headerFooter/>
    <c:pageMargins b="0.75" l="0.7" r="0.7" t="0.75" header="0.3" footer="0.3"/>
    <c:pageSetup/>
  </c:printSettings>
</c:chartSpace>
</file>

<file path=xl/charts/chart16.xml><?xml version="1.0" encoding="utf-8"?>
<c:chartSpace xmlns:c="http://purl.oclc.org/ooxml/drawingml/chart" xmlns:a="http://purl.oclc.org/ooxml/drawingml/main" xmlns:r="http://purl.oclc.org/ooxml/officeDocument/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
              </a:lnSpc>
              <a:spcBef>
                <a:spcPts val="0"/>
              </a:spcBef>
              <a:spcAft>
                <a:spcPts val="0"/>
              </a:spcAft>
              <a:buClrTx/>
              <a:buSzTx/>
              <a:buFontTx/>
              <a:buNone/>
              <a:tabLst/>
              <a:defRPr sz="1400" b="1" i="0" u="none" strike="noStrike" kern="1200" cap="all" spc="50" baseline="0%">
                <a:solidFill>
                  <a:sysClr val="windowText" lastClr="000000">
                    <a:lumMod val="65%"/>
                    <a:lumOff val="35%"/>
                  </a:sysClr>
                </a:solidFill>
                <a:latin typeface="+mn-lt"/>
                <a:ea typeface="+mn-ea"/>
                <a:cs typeface="+mn-cs"/>
              </a:defRPr>
            </a:pPr>
            <a:r>
              <a:rPr lang="es-DO" sz="1600" b="0" i="0" baseline="0%">
                <a:effectLst/>
              </a:rPr>
              <a:t>DIRECCIÓN ASISTENCIA TÉCNICA</a:t>
            </a:r>
            <a:endParaRPr lang="es-ES" sz="1200">
              <a:effectLst/>
            </a:endParaRPr>
          </a:p>
          <a:p>
            <a:pPr marL="0" marR="0" indent="0" algn="ctr" defTabSz="914400" rtl="0" eaLnBrk="1" fontAlgn="auto" latinLnBrk="0" hangingPunct="1">
              <a:lnSpc>
                <a:spcPct val="100%"/>
              </a:lnSpc>
              <a:spcBef>
                <a:spcPts val="0"/>
              </a:spcBef>
              <a:spcAft>
                <a:spcPts val="0"/>
              </a:spcAft>
              <a:buClrTx/>
              <a:buSzTx/>
              <a:buFontTx/>
              <a:buNone/>
              <a:tabLst/>
              <a:defRPr>
                <a:solidFill>
                  <a:sysClr val="windowText" lastClr="000000">
                    <a:lumMod val="65%"/>
                    <a:lumOff val="35%"/>
                  </a:sysClr>
                </a:solidFill>
              </a:defRPr>
            </a:pPr>
            <a:r>
              <a:rPr lang="es-DO" sz="1600" b="0" i="0" baseline="0%">
                <a:effectLst/>
              </a:rPr>
              <a:t>EJECUCIÓN PROMEDIO </a:t>
            </a:r>
            <a:endParaRPr lang="es-ES" sz="1050">
              <a:effectLst/>
            </a:endParaRPr>
          </a:p>
          <a:p>
            <a:pPr marL="0" marR="0" indent="0" algn="ctr" defTabSz="914400" rtl="0" eaLnBrk="1" fontAlgn="auto" latinLnBrk="0" hangingPunct="1">
              <a:lnSpc>
                <a:spcPct val="100%"/>
              </a:lnSpc>
              <a:spcBef>
                <a:spcPts val="0"/>
              </a:spcBef>
              <a:spcAft>
                <a:spcPts val="0"/>
              </a:spcAft>
              <a:buClrTx/>
              <a:buSzTx/>
              <a:buFontTx/>
              <a:buNone/>
              <a:tabLst/>
              <a:defRPr>
                <a:solidFill>
                  <a:sysClr val="windowText" lastClr="000000">
                    <a:lumMod val="65%"/>
                    <a:lumOff val="35%"/>
                  </a:sysClr>
                </a:solidFill>
              </a:defRPr>
            </a:pPr>
            <a:r>
              <a:rPr lang="en-US" sz="1100" b="1" i="0" u="none" strike="noStrike" cap="all" baseline="0%">
                <a:effectLst/>
              </a:rPr>
              <a:t>A</a:t>
            </a:r>
            <a:r>
              <a:rPr lang="es-DO" sz="1100" b="1" i="0" u="none" strike="noStrike" cap="all" baseline="0%">
                <a:effectLst/>
              </a:rPr>
              <a:t>ÑO </a:t>
            </a:r>
            <a:r>
              <a:rPr lang="es-ES" sz="1100" b="1" i="0" u="none" strike="noStrike" cap="all" baseline="0%">
                <a:effectLst/>
              </a:rPr>
              <a:t>2022</a:t>
            </a:r>
            <a:endParaRPr lang="es-ES" sz="1100"/>
          </a:p>
        </c:rich>
      </c:tx>
      <c:layout>
        <c:manualLayout>
          <c:xMode val="edge"/>
          <c:yMode val="edge"/>
          <c:x val="0.1591567083526324"/>
          <c:y val="1.1293201167305788E-2"/>
        </c:manualLayout>
      </c:layout>
      <c:overlay val="0"/>
      <c:spPr>
        <a:noFill/>
        <a:ln>
          <a:noFill/>
        </a:ln>
        <a:effectLst/>
      </c:spPr>
      <c:txPr>
        <a:bodyPr rot="0" spcFirstLastPara="1" vertOverflow="ellipsis" vert="horz" wrap="square" anchor="ctr" anchorCtr="1"/>
        <a:lstStyle/>
        <a:p>
          <a:pPr marL="0" marR="0" indent="0" algn="ctr" defTabSz="914400" rtl="0" eaLnBrk="1" fontAlgn="auto" latinLnBrk="0" hangingPunct="1">
            <a:lnSpc>
              <a:spcPct val="100%"/>
            </a:lnSpc>
            <a:spcBef>
              <a:spcPts val="0"/>
            </a:spcBef>
            <a:spcAft>
              <a:spcPts val="0"/>
            </a:spcAft>
            <a:buClrTx/>
            <a:buSzTx/>
            <a:buFontTx/>
            <a:buNone/>
            <a:tabLst/>
            <a:defRPr sz="1400" b="1" i="0" u="none" strike="noStrike" kern="1200" cap="all" spc="50" baseline="0%">
              <a:solidFill>
                <a:sysClr val="windowText" lastClr="000000">
                  <a:lumMod val="65%"/>
                  <a:lumOff val="35%"/>
                </a:sysClr>
              </a:solidFill>
              <a:latin typeface="+mn-lt"/>
              <a:ea typeface="+mn-ea"/>
              <a:cs typeface="+mn-cs"/>
            </a:defRPr>
          </a:pPr>
          <a:endParaRPr lang="es-ES"/>
        </a:p>
      </c:txPr>
    </c:title>
    <c:autoTitleDeleted val="0"/>
    <c:plotArea>
      <c:layout>
        <c:manualLayout>
          <c:layoutTarget val="inner"/>
          <c:xMode val="edge"/>
          <c:yMode val="edge"/>
          <c:x val="0.10991477535896248"/>
          <c:y val="0.19956127179698382"/>
          <c:w val="0.48605341979311401"/>
          <c:h val="0.75032056140431147"/>
        </c:manualLayout>
      </c:layout>
      <c:doughnutChart>
        <c:varyColors val="1"/>
        <c:ser>
          <c:idx val="0"/>
          <c:order val="0"/>
          <c:dPt>
            <c:idx val="0"/>
            <c:bubble3D val="0"/>
            <c:spPr>
              <a:solidFill>
                <a:schemeClr val="tx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8FBA-499E-95CC-43027350FE3F}"/>
              </c:ext>
            </c:extLst>
          </c:dPt>
          <c:dPt>
            <c:idx val="1"/>
            <c:bubble3D val="0"/>
            <c:spPr>
              <a:solidFill>
                <a:srgbClr val="FF0000"/>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8FBA-499E-95CC-43027350FE3F}"/>
              </c:ext>
            </c:extLst>
          </c:dPt>
          <c:dLbls>
            <c:dLbl>
              <c:idx val="0"/>
              <c:layout>
                <c:manualLayout>
                  <c:x val="-2.5735062528948586E-2"/>
                  <c:y val="-0.190813908913083"/>
                </c:manualLayout>
              </c:layout>
              <c:tx>
                <c:rich>
                  <a:bodyPr rot="0" spcFirstLastPara="1" vertOverflow="ellipsis" vert="horz" wrap="square" lIns="38100" tIns="19050" rIns="38100" bIns="19050" anchor="ctr" anchorCtr="1">
                    <a:noAutofit/>
                  </a:bodyPr>
                  <a:lstStyle/>
                  <a:p>
                    <a:pPr>
                      <a:defRPr sz="1400" b="1" i="0" u="none" strike="noStrike" kern="1200" baseline="0%">
                        <a:solidFill>
                          <a:schemeClr val="tx1">
                            <a:lumMod val="65%"/>
                            <a:lumOff val="35%"/>
                          </a:schemeClr>
                        </a:solidFill>
                        <a:latin typeface="+mn-lt"/>
                        <a:ea typeface="+mn-ea"/>
                        <a:cs typeface="+mn-cs"/>
                      </a:defRPr>
                    </a:pPr>
                    <a:r>
                      <a:rPr lang="en-US" sz="1400">
                        <a:solidFill>
                          <a:schemeClr val="tx1">
                            <a:lumMod val="65%"/>
                            <a:lumOff val="35%"/>
                          </a:schemeClr>
                        </a:solidFill>
                      </a:rPr>
                      <a:t>92%</a:t>
                    </a:r>
                  </a:p>
                </c:rich>
              </c:tx>
              <c:spPr>
                <a:no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tx1">
                          <a:lumMod val="65%"/>
                          <a:lumOff val="35%"/>
                        </a:schemeClr>
                      </a:solidFill>
                      <a:latin typeface="+mn-lt"/>
                      <a:ea typeface="+mn-ea"/>
                      <a:cs typeface="+mn-cs"/>
                    </a:defRPr>
                  </a:pPr>
                  <a:endParaRPr lang="es-ES"/>
                </a:p>
              </c:txPr>
              <c:showLegendKey val="0"/>
              <c:showVal val="0"/>
              <c:showCatName val="0"/>
              <c:showSerName val="0"/>
              <c:showPercent val="1"/>
              <c:showBubbleSize val="0"/>
              <c:extLst>
                <c:ext xmlns:c15="http://schemas.microsoft.com/office/drawing/2012/chart" uri="{CE6537A1-D6FC-4f65-9D91-7224C49458BB}">
                  <c15:layout>
                    <c:manualLayout>
                      <c:w val="0.19469939786938398"/>
                      <c:h val="0.36708499334090289"/>
                    </c:manualLayout>
                  </c15:layout>
                  <c15:showDataLabelsRange val="0"/>
                </c:ext>
                <c:ext xmlns:c16="http://schemas.microsoft.com/office/drawing/2014/chart" uri="{C3380CC4-5D6E-409C-BE32-E72D297353CC}">
                  <c16:uniqueId val="{00000001-8FBA-499E-95CC-43027350FE3F}"/>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S"/>
              </a:p>
            </c:txPr>
            <c:showLegendKey val="0"/>
            <c:showVal val="0"/>
            <c:showCatName val="0"/>
            <c:showSerName val="0"/>
            <c:showPercent val="1"/>
            <c:showBubbleSize val="0"/>
            <c:showLeaderLines val="1"/>
            <c:leaderLines>
              <c:spPr>
                <a:ln w="9525" cap="flat" cmpd="sng" algn="ctr">
                  <a:solidFill>
                    <a:schemeClr val="tx1">
                      <a:lumMod val="35%"/>
                      <a:lumOff val="65%"/>
                    </a:schemeClr>
                  </a:solidFill>
                  <a:round/>
                </a:ln>
                <a:effectLst/>
              </c:spPr>
            </c:leaderLines>
            <c:extLst>
              <c:ext xmlns:c15="http://schemas.microsoft.com/office/drawing/2012/chart" uri="{CE6537A1-D6FC-4f65-9D91-7224C49458BB}"/>
            </c:extLst>
          </c:dLbls>
          <c:cat>
            <c:strRef>
              <c:f>'DATA - INFORME 3T. 2022'!$L$7:$M$7</c:f>
              <c:strCache>
                <c:ptCount val="2"/>
                <c:pt idx="0">
                  <c:v>Metas Ejecutadas</c:v>
                </c:pt>
                <c:pt idx="1">
                  <c:v>Metas No Ejecutadas</c:v>
                </c:pt>
              </c:strCache>
            </c:strRef>
          </c:cat>
          <c:val>
            <c:numRef>
              <c:f>('DATA - INFORME 3T. 2022'!$J$50,'DATA - INFORME 3T. 2022'!$J$53)</c:f>
              <c:numCache>
                <c:formatCode>0%</c:formatCode>
                <c:ptCount val="2"/>
                <c:pt idx="0">
                  <c:v>1</c:v>
                </c:pt>
                <c:pt idx="1">
                  <c:v>7.7611607142857086E-2</c:v>
                </c:pt>
              </c:numCache>
            </c:numRef>
          </c:val>
          <c:extLst>
            <c:ext xmlns:c16="http://schemas.microsoft.com/office/drawing/2014/chart" uri="{C3380CC4-5D6E-409C-BE32-E72D297353CC}">
              <c16:uniqueId val="{00000004-8FBA-499E-95CC-43027350FE3F}"/>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
                  <a:lumOff val="35%"/>
                </a:schemeClr>
              </a:solidFill>
              <a:latin typeface="+mn-lt"/>
              <a:ea typeface="+mn-ea"/>
              <a:cs typeface="+mn-cs"/>
            </a:defRPr>
          </a:pPr>
          <a:endParaRPr lang="es-ES"/>
        </a:p>
      </c:txPr>
    </c:legend>
    <c:plotVisOnly val="1"/>
    <c:dispBlanksAs val="gap"/>
    <c:showDLblsOverMax val="0"/>
  </c:chart>
  <c:spPr>
    <a:solidFill>
      <a:schemeClr val="bg1"/>
    </a:solidFill>
    <a:ln w="9525" cap="flat" cmpd="sng" algn="ctr">
      <a:solidFill>
        <a:schemeClr val="tx1">
          <a:lumMod val="15%"/>
          <a:lumOff val="85%"/>
        </a:schemeClr>
      </a:solidFill>
      <a:round/>
    </a:ln>
    <a:effectLst/>
  </c:spPr>
  <c:txPr>
    <a:bodyPr/>
    <a:lstStyle/>
    <a:p>
      <a:pPr>
        <a:defRPr/>
      </a:pPr>
      <a:endParaRPr lang="es-ES"/>
    </a:p>
  </c:txPr>
  <c:printSettings>
    <c:headerFooter/>
    <c:pageMargins b="0.75" l="0.7" r="0.7" t="0.75" header="0.3" footer="0.3"/>
    <c:pageSetup/>
  </c:printSettings>
</c:chartSpace>
</file>

<file path=xl/charts/chart17.xml><?xml version="1.0" encoding="utf-8"?>
<c:chartSpace xmlns:c="http://purl.oclc.org/ooxml/drawingml/chart" xmlns:a="http://purl.oclc.org/ooxml/drawingml/main" xmlns:r="http://purl.oclc.org/ooxml/officeDocument/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
              </a:lnSpc>
              <a:spcBef>
                <a:spcPts val="0"/>
              </a:spcBef>
              <a:spcAft>
                <a:spcPts val="0"/>
              </a:spcAft>
              <a:buClrTx/>
              <a:buSzTx/>
              <a:buFontTx/>
              <a:buNone/>
              <a:tabLst/>
              <a:defRPr sz="1400" b="1" i="0" u="none" strike="noStrike" kern="1200" cap="all" spc="50" baseline="0%">
                <a:solidFill>
                  <a:sysClr val="windowText" lastClr="000000">
                    <a:lumMod val="65%"/>
                    <a:lumOff val="35%"/>
                  </a:sysClr>
                </a:solidFill>
                <a:latin typeface="+mn-lt"/>
                <a:ea typeface="+mn-ea"/>
                <a:cs typeface="+mn-cs"/>
              </a:defRPr>
            </a:pPr>
            <a:r>
              <a:rPr lang="es-DO" sz="1400" b="1" i="0" u="none" strike="noStrike" cap="all" baseline="0%">
                <a:effectLst/>
              </a:rPr>
              <a:t>DIRECCIÓN DE FISCALIZACIÓN</a:t>
            </a:r>
            <a:endParaRPr lang="es-ES" sz="1100">
              <a:effectLst/>
            </a:endParaRPr>
          </a:p>
          <a:p>
            <a:pPr marL="0" marR="0" lvl="0" indent="0" algn="ctr" defTabSz="914400" rtl="0" eaLnBrk="1" fontAlgn="auto" latinLnBrk="0" hangingPunct="1">
              <a:lnSpc>
                <a:spcPct val="100%"/>
              </a:lnSpc>
              <a:spcBef>
                <a:spcPts val="0"/>
              </a:spcBef>
              <a:spcAft>
                <a:spcPts val="0"/>
              </a:spcAft>
              <a:buClrTx/>
              <a:buSzTx/>
              <a:buFontTx/>
              <a:buNone/>
              <a:tabLst/>
              <a:defRPr sz="1400" b="1" i="0" u="none" strike="noStrike" kern="1200" cap="all" spc="50" baseline="0%">
                <a:solidFill>
                  <a:sysClr val="windowText" lastClr="000000">
                    <a:lumMod val="65%"/>
                    <a:lumOff val="35%"/>
                  </a:sysClr>
                </a:solidFill>
                <a:latin typeface="+mn-lt"/>
                <a:ea typeface="+mn-ea"/>
                <a:cs typeface="+mn-cs"/>
              </a:defRPr>
            </a:pPr>
            <a:r>
              <a:rPr lang="es-DO" sz="1400" b="0" i="0" baseline="0%">
                <a:effectLst/>
              </a:rPr>
              <a:t>EJECUCIÓN PROMEDIO</a:t>
            </a:r>
            <a:r>
              <a:rPr lang="es-DO" sz="1600" b="0" i="0" baseline="0%">
                <a:effectLst/>
              </a:rPr>
              <a:t> </a:t>
            </a:r>
            <a:endParaRPr lang="es-ES" sz="1050">
              <a:effectLst/>
            </a:endParaRPr>
          </a:p>
          <a:p>
            <a:pPr marL="0" marR="0" lvl="0" indent="0" algn="ctr" defTabSz="914400" rtl="0" eaLnBrk="1" fontAlgn="auto" latinLnBrk="0" hangingPunct="1">
              <a:lnSpc>
                <a:spcPct val="100%"/>
              </a:lnSpc>
              <a:spcBef>
                <a:spcPts val="0"/>
              </a:spcBef>
              <a:spcAft>
                <a:spcPts val="0"/>
              </a:spcAft>
              <a:buClrTx/>
              <a:buSzTx/>
              <a:buFontTx/>
              <a:buNone/>
              <a:tabLst/>
              <a:defRPr sz="1400" b="1" i="0" u="none" strike="noStrike" kern="1200" cap="all" spc="50" baseline="0%">
                <a:solidFill>
                  <a:sysClr val="windowText" lastClr="000000">
                    <a:lumMod val="65%"/>
                    <a:lumOff val="35%"/>
                  </a:sysClr>
                </a:solidFill>
                <a:latin typeface="+mn-lt"/>
                <a:ea typeface="+mn-ea"/>
                <a:cs typeface="+mn-cs"/>
              </a:defRPr>
            </a:pPr>
            <a:r>
              <a:rPr lang="es-ES" sz="1100" b="1" i="0" u="none" strike="noStrike" kern="1200" cap="all" spc="50" baseline="0%">
                <a:solidFill>
                  <a:sysClr val="windowText" lastClr="000000">
                    <a:lumMod val="65%"/>
                    <a:lumOff val="35%"/>
                  </a:sysClr>
                </a:solidFill>
                <a:latin typeface="+mn-lt"/>
                <a:ea typeface="+mn-ea"/>
                <a:cs typeface="+mn-cs"/>
              </a:rPr>
              <a:t>     </a:t>
            </a:r>
            <a:r>
              <a:rPr lang="en-US" sz="1100" b="1" i="0" u="none" strike="noStrike" kern="1200" cap="all" spc="50" baseline="0%">
                <a:solidFill>
                  <a:sysClr val="windowText" lastClr="000000">
                    <a:lumMod val="65%"/>
                    <a:lumOff val="35%"/>
                  </a:sysClr>
                </a:solidFill>
                <a:latin typeface="+mn-lt"/>
                <a:ea typeface="+mn-ea"/>
                <a:cs typeface="+mn-cs"/>
              </a:rPr>
              <a:t>A</a:t>
            </a:r>
            <a:r>
              <a:rPr lang="es-DO" sz="1100" b="1" i="0" u="none" strike="noStrike" kern="1200" cap="all" spc="50" baseline="0%">
                <a:solidFill>
                  <a:sysClr val="windowText" lastClr="000000">
                    <a:lumMod val="65%"/>
                    <a:lumOff val="35%"/>
                  </a:sysClr>
                </a:solidFill>
                <a:latin typeface="+mn-lt"/>
                <a:ea typeface="+mn-ea"/>
                <a:cs typeface="+mn-cs"/>
              </a:rPr>
              <a:t>ÑO </a:t>
            </a:r>
            <a:r>
              <a:rPr lang="es-ES" sz="1100" baseline="0%"/>
              <a:t>2022</a:t>
            </a:r>
            <a:endParaRPr lang="es-ES" sz="1100"/>
          </a:p>
        </c:rich>
      </c:tx>
      <c:layout>
        <c:manualLayout>
          <c:xMode val="edge"/>
          <c:yMode val="edge"/>
          <c:x val="0.1591567083526324"/>
          <c:y val="1.9353653288854872E-2"/>
        </c:manualLayout>
      </c:layout>
      <c:overlay val="0"/>
      <c:spPr>
        <a:noFill/>
        <a:ln>
          <a:noFill/>
        </a:ln>
        <a:effectLst/>
      </c:spPr>
    </c:title>
    <c:autoTitleDeleted val="0"/>
    <c:plotArea>
      <c:layout>
        <c:manualLayout>
          <c:layoutTarget val="inner"/>
          <c:xMode val="edge"/>
          <c:yMode val="edge"/>
          <c:x val="0.10991477535896248"/>
          <c:y val="0.19956127179698382"/>
          <c:w val="0.48605341979311401"/>
          <c:h val="0.75032056140431147"/>
        </c:manualLayout>
      </c:layout>
      <c:doughnutChart>
        <c:varyColors val="1"/>
        <c:ser>
          <c:idx val="0"/>
          <c:order val="0"/>
          <c:dPt>
            <c:idx val="0"/>
            <c:bubble3D val="0"/>
            <c:spPr>
              <a:solidFill>
                <a:schemeClr val="tx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7-4879-420E-B4C8-7827766B8602}"/>
              </c:ext>
            </c:extLst>
          </c:dPt>
          <c:dPt>
            <c:idx val="1"/>
            <c:bubble3D val="0"/>
            <c:spPr>
              <a:solidFill>
                <a:srgbClr val="FF0000"/>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9-4879-420E-B4C8-7827766B8602}"/>
              </c:ext>
            </c:extLst>
          </c:dPt>
          <c:dLbls>
            <c:dLbl>
              <c:idx val="0"/>
              <c:layout>
                <c:manualLayout>
                  <c:x val="-7.2793886058360346E-2"/>
                  <c:y val="-0.16260232648766115"/>
                </c:manualLayout>
              </c:layout>
              <c:tx>
                <c:rich>
                  <a:bodyPr rot="0" spcFirstLastPara="1" vertOverflow="ellipsis" vert="horz" wrap="square" lIns="38100" tIns="19050" rIns="38100" bIns="19050" anchor="ctr" anchorCtr="1">
                    <a:noAutofit/>
                  </a:bodyPr>
                  <a:lstStyle/>
                  <a:p>
                    <a:pPr>
                      <a:defRPr sz="1400" b="1" i="0" u="none" strike="noStrike" kern="1200" baseline="0%">
                        <a:solidFill>
                          <a:schemeClr val="tx1">
                            <a:lumMod val="65%"/>
                            <a:lumOff val="35%"/>
                          </a:schemeClr>
                        </a:solidFill>
                        <a:latin typeface="+mn-lt"/>
                        <a:ea typeface="+mn-ea"/>
                        <a:cs typeface="+mn-cs"/>
                      </a:defRPr>
                    </a:pPr>
                    <a:r>
                      <a:rPr lang="en-US" sz="1400">
                        <a:solidFill>
                          <a:schemeClr val="tx1">
                            <a:lumMod val="65%"/>
                            <a:lumOff val="35%"/>
                          </a:schemeClr>
                        </a:solidFill>
                      </a:rPr>
                      <a:t>87%</a:t>
                    </a:r>
                  </a:p>
                </c:rich>
              </c:tx>
              <c:spPr>
                <a:noFill/>
                <a:ln>
                  <a:noFill/>
                </a:ln>
                <a:effectLst/>
              </c:spPr>
              <c:showLegendKey val="0"/>
              <c:showVal val="0"/>
              <c:showCatName val="0"/>
              <c:showSerName val="0"/>
              <c:showPercent val="1"/>
              <c:showBubbleSize val="0"/>
              <c:extLst>
                <c:ext xmlns:c15="http://schemas.microsoft.com/office/drawing/2012/chart" uri="{CE6537A1-D6FC-4f65-9D91-7224C49458BB}">
                  <c15:layout>
                    <c:manualLayout>
                      <c:w val="0.19469939786938398"/>
                      <c:h val="0.36708499334090289"/>
                    </c:manualLayout>
                  </c15:layout>
                  <c15:showDataLabelsRange val="0"/>
                </c:ext>
                <c:ext xmlns:c16="http://schemas.microsoft.com/office/drawing/2014/chart" uri="{C3380CC4-5D6E-409C-BE32-E72D297353CC}">
                  <c16:uniqueId val="{00000007-4879-420E-B4C8-7827766B8602}"/>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S"/>
              </a:p>
            </c:txPr>
            <c:showLegendKey val="0"/>
            <c:showVal val="0"/>
            <c:showCatName val="0"/>
            <c:showSerName val="0"/>
            <c:showPercent val="1"/>
            <c:showBubbleSize val="0"/>
            <c:showLeaderLines val="1"/>
            <c:leaderLines>
              <c:spPr>
                <a:ln w="9525" cap="flat" cmpd="sng" algn="ctr">
                  <a:solidFill>
                    <a:schemeClr val="tx1">
                      <a:lumMod val="35%"/>
                      <a:lumOff val="65%"/>
                    </a:schemeClr>
                  </a:solidFill>
                  <a:round/>
                </a:ln>
                <a:effectLst/>
              </c:spPr>
            </c:leaderLines>
            <c:extLst>
              <c:ext xmlns:c15="http://schemas.microsoft.com/office/drawing/2012/chart" uri="{CE6537A1-D6FC-4f65-9D91-7224C49458BB}"/>
            </c:extLst>
          </c:dLbls>
          <c:cat>
            <c:strRef>
              <c:f>'DATA - INFORME 3T. 2022'!$L$7:$M$7</c:f>
              <c:strCache>
                <c:ptCount val="2"/>
                <c:pt idx="0">
                  <c:v>Metas Ejecutadas</c:v>
                </c:pt>
                <c:pt idx="1">
                  <c:v>Metas No Ejecutadas</c:v>
                </c:pt>
              </c:strCache>
            </c:strRef>
          </c:cat>
          <c:val>
            <c:numRef>
              <c:f>('DATA - INFORME 3T. 2022'!$J$67,'DATA - INFORME 3T. 2022'!$J$70)</c:f>
              <c:numCache>
                <c:formatCode>0%</c:formatCode>
                <c:ptCount val="2"/>
                <c:pt idx="0">
                  <c:v>0.73142857142857143</c:v>
                </c:pt>
                <c:pt idx="1">
                  <c:v>0.11021978021978029</c:v>
                </c:pt>
              </c:numCache>
            </c:numRef>
          </c:val>
          <c:extLst>
            <c:ext xmlns:c16="http://schemas.microsoft.com/office/drawing/2014/chart" uri="{C3380CC4-5D6E-409C-BE32-E72D297353CC}">
              <c16:uniqueId val="{0000000A-4879-420E-B4C8-7827766B8602}"/>
            </c:ext>
          </c:extLst>
        </c:ser>
        <c:dLbls>
          <c:showLegendKey val="0"/>
          <c:showVal val="0"/>
          <c:showCatName val="0"/>
          <c:showSerName val="0"/>
          <c:showPercent val="1"/>
          <c:showBubbleSize val="0"/>
          <c:showLeaderLines val="1"/>
        </c:dLbls>
        <c:firstSliceAng val="0"/>
        <c:holeSize val="50"/>
      </c:doughnutChart>
    </c:plotArea>
    <c:legend>
      <c:legendPos val="r"/>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
                  <a:lumOff val="35%"/>
                </a:schemeClr>
              </a:solidFill>
              <a:latin typeface="+mn-lt"/>
              <a:ea typeface="+mn-ea"/>
              <a:cs typeface="+mn-cs"/>
            </a:defRPr>
          </a:pPr>
          <a:endParaRPr lang="es-ES"/>
        </a:p>
      </c:txPr>
    </c:legend>
    <c:plotVisOnly val="1"/>
    <c:dispBlanksAs val="gap"/>
    <c:showDLblsOverMax val="0"/>
  </c:chart>
  <c:txPr>
    <a:bodyPr/>
    <a:lstStyle/>
    <a:p>
      <a:pPr>
        <a:defRPr/>
      </a:pPr>
      <a:endParaRPr lang="es-ES"/>
    </a:p>
  </c:txPr>
  <c:printSettings>
    <c:headerFooter/>
    <c:pageMargins b="0.75" l="0.7" r="0.7" t="0.75" header="0.3" footer="0.3"/>
    <c:pageSetup/>
  </c:printSettings>
</c:chartSpace>
</file>

<file path=xl/charts/chart18.xml><?xml version="1.0" encoding="utf-8"?>
<c:chartSpace xmlns:c="http://purl.oclc.org/ooxml/drawingml/chart" xmlns:a="http://purl.oclc.org/ooxml/drawingml/main" xmlns:r="http://purl.oclc.org/ooxml/officeDocument/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
              </a:lnSpc>
              <a:spcBef>
                <a:spcPts val="0"/>
              </a:spcBef>
              <a:spcAft>
                <a:spcPts val="0"/>
              </a:spcAft>
              <a:buClrTx/>
              <a:buSzTx/>
              <a:buFontTx/>
              <a:buNone/>
              <a:tabLst/>
              <a:defRPr sz="1400" b="1" i="0" u="none" strike="noStrike" kern="1200" cap="all" spc="50" baseline="0%">
                <a:solidFill>
                  <a:sysClr val="windowText" lastClr="000000">
                    <a:lumMod val="65%"/>
                    <a:lumOff val="35%"/>
                  </a:sysClr>
                </a:solidFill>
                <a:latin typeface="+mn-lt"/>
                <a:ea typeface="+mn-ea"/>
                <a:cs typeface="+mn-cs"/>
              </a:defRPr>
            </a:pPr>
            <a:r>
              <a:rPr lang="es-DO" sz="1800" b="0" i="0" baseline="0%">
                <a:effectLst/>
              </a:rPr>
              <a:t>DIRECCIÓN </a:t>
            </a:r>
            <a:r>
              <a:rPr lang="es-ES" sz="1800" b="0" i="0" u="none" strike="noStrike" cap="all" baseline="0%">
                <a:effectLst/>
              </a:rPr>
              <a:t>PREVENCIÓN</a:t>
            </a:r>
            <a:r>
              <a:rPr lang="es-DO" sz="1800" b="0" i="0" baseline="0%">
                <a:effectLst/>
              </a:rPr>
              <a:t> DE RIESGOS</a:t>
            </a:r>
            <a:endParaRPr lang="es-ES" sz="1100">
              <a:effectLst/>
            </a:endParaRPr>
          </a:p>
          <a:p>
            <a:pPr marL="0" marR="0" indent="0" algn="ctr" defTabSz="914400" rtl="0" eaLnBrk="1" fontAlgn="auto" latinLnBrk="0" hangingPunct="1">
              <a:lnSpc>
                <a:spcPct val="100%"/>
              </a:lnSpc>
              <a:spcBef>
                <a:spcPts val="0"/>
              </a:spcBef>
              <a:spcAft>
                <a:spcPts val="0"/>
              </a:spcAft>
              <a:buClrTx/>
              <a:buSzTx/>
              <a:buFontTx/>
              <a:buNone/>
              <a:tabLst/>
              <a:defRPr sz="1400" b="1" i="0" u="none" strike="noStrike" kern="1200" cap="all" spc="50" baseline="0%">
                <a:solidFill>
                  <a:sysClr val="windowText" lastClr="000000">
                    <a:lumMod val="65%"/>
                    <a:lumOff val="35%"/>
                  </a:sysClr>
                </a:solidFill>
                <a:latin typeface="+mn-lt"/>
                <a:ea typeface="+mn-ea"/>
                <a:cs typeface="+mn-cs"/>
              </a:defRPr>
            </a:pPr>
            <a:r>
              <a:rPr lang="es-DO" sz="1400" b="0" i="0" baseline="0%">
                <a:effectLst/>
              </a:rPr>
              <a:t>EJECUCIÓN PROMEDIO</a:t>
            </a:r>
            <a:r>
              <a:rPr lang="es-DO" sz="1600" b="0" i="0" baseline="0%">
                <a:effectLst/>
              </a:rPr>
              <a:t> </a:t>
            </a:r>
            <a:endParaRPr lang="es-ES" sz="1050">
              <a:effectLst/>
            </a:endParaRPr>
          </a:p>
          <a:p>
            <a:pPr marL="0" marR="0" indent="0" algn="ctr" defTabSz="914400" rtl="0" eaLnBrk="1" fontAlgn="auto" latinLnBrk="0" hangingPunct="1">
              <a:lnSpc>
                <a:spcPct val="100%"/>
              </a:lnSpc>
              <a:spcBef>
                <a:spcPts val="0"/>
              </a:spcBef>
              <a:spcAft>
                <a:spcPts val="0"/>
              </a:spcAft>
              <a:buClrTx/>
              <a:buSzTx/>
              <a:buFontTx/>
              <a:buNone/>
              <a:tabLst/>
              <a:defRPr sz="1400" b="1" i="0" u="none" strike="noStrike" kern="1200" cap="all" spc="50" baseline="0%">
                <a:solidFill>
                  <a:sysClr val="windowText" lastClr="000000">
                    <a:lumMod val="65%"/>
                    <a:lumOff val="35%"/>
                  </a:sysClr>
                </a:solidFill>
                <a:latin typeface="+mn-lt"/>
                <a:ea typeface="+mn-ea"/>
                <a:cs typeface="+mn-cs"/>
              </a:defRPr>
            </a:pPr>
            <a:r>
              <a:rPr lang="en-US" sz="1100" b="1" i="0" u="none" strike="noStrike" cap="all" baseline="0%">
                <a:effectLst/>
              </a:rPr>
              <a:t>A</a:t>
            </a:r>
            <a:r>
              <a:rPr lang="es-DO" sz="1100" b="1" i="0" u="none" strike="noStrike" cap="all" baseline="0%">
                <a:effectLst/>
              </a:rPr>
              <a:t>ÑO </a:t>
            </a:r>
            <a:r>
              <a:rPr lang="es-ES" sz="1100" b="1" i="0" u="none" strike="noStrike" cap="all" baseline="0%">
                <a:effectLst/>
              </a:rPr>
              <a:t>2022</a:t>
            </a:r>
            <a:endParaRPr lang="es-ES" sz="1100"/>
          </a:p>
        </c:rich>
      </c:tx>
      <c:layout>
        <c:manualLayout>
          <c:xMode val="edge"/>
          <c:yMode val="edge"/>
          <c:x val="0.1591567083526324"/>
          <c:y val="0"/>
        </c:manualLayout>
      </c:layout>
      <c:overlay val="0"/>
      <c:spPr>
        <a:noFill/>
        <a:ln>
          <a:noFill/>
        </a:ln>
        <a:effectLst/>
      </c:spPr>
    </c:title>
    <c:autoTitleDeleted val="0"/>
    <c:plotArea>
      <c:layout>
        <c:manualLayout>
          <c:layoutTarget val="inner"/>
          <c:xMode val="edge"/>
          <c:yMode val="edge"/>
          <c:x val="0.10991477535896248"/>
          <c:y val="0.19956127179698382"/>
          <c:w val="0.48605341979311401"/>
          <c:h val="0.75032056140431147"/>
        </c:manualLayout>
      </c:layout>
      <c:doughnutChart>
        <c:varyColors val="1"/>
        <c:ser>
          <c:idx val="0"/>
          <c:order val="0"/>
          <c:dPt>
            <c:idx val="0"/>
            <c:bubble3D val="0"/>
            <c:spPr>
              <a:solidFill>
                <a:schemeClr val="tx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DF11-49B3-BBAA-381B5F590BEF}"/>
              </c:ext>
            </c:extLst>
          </c:dPt>
          <c:dPt>
            <c:idx val="1"/>
            <c:bubble3D val="0"/>
            <c:spPr>
              <a:solidFill>
                <a:srgbClr val="FF0000"/>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DF11-49B3-BBAA-381B5F590BEF}"/>
              </c:ext>
            </c:extLst>
          </c:dPt>
          <c:dLbls>
            <c:dLbl>
              <c:idx val="0"/>
              <c:layout>
                <c:manualLayout>
                  <c:x val="-0.11200945252723565"/>
                  <c:y val="-0.15051164830533753"/>
                </c:manualLayout>
              </c:layout>
              <c:tx>
                <c:rich>
                  <a:bodyPr rot="0" spcFirstLastPara="1" vertOverflow="ellipsis" vert="horz" wrap="square" lIns="38100" tIns="19050" rIns="38100" bIns="19050" anchor="ctr" anchorCtr="1">
                    <a:noAutofit/>
                  </a:bodyPr>
                  <a:lstStyle/>
                  <a:p>
                    <a:pPr>
                      <a:defRPr sz="1400" b="1" i="0" u="none" strike="noStrike" kern="1200" baseline="0%">
                        <a:solidFill>
                          <a:schemeClr val="tx1">
                            <a:lumMod val="65%"/>
                            <a:lumOff val="35%"/>
                          </a:schemeClr>
                        </a:solidFill>
                        <a:latin typeface="+mn-lt"/>
                        <a:ea typeface="+mn-ea"/>
                        <a:cs typeface="+mn-cs"/>
                      </a:defRPr>
                    </a:pPr>
                    <a:r>
                      <a:rPr lang="en-US" sz="1400">
                        <a:solidFill>
                          <a:schemeClr val="tx1">
                            <a:lumMod val="65%"/>
                            <a:lumOff val="35%"/>
                          </a:schemeClr>
                        </a:solidFill>
                      </a:rPr>
                      <a:t>76%</a:t>
                    </a:r>
                  </a:p>
                </c:rich>
              </c:tx>
              <c:spPr>
                <a:noFill/>
                <a:ln>
                  <a:noFill/>
                </a:ln>
                <a:effectLst/>
              </c:spPr>
              <c:showLegendKey val="0"/>
              <c:showVal val="0"/>
              <c:showCatName val="0"/>
              <c:showSerName val="0"/>
              <c:showPercent val="1"/>
              <c:showBubbleSize val="0"/>
              <c:extLst>
                <c:ext xmlns:c15="http://schemas.microsoft.com/office/drawing/2012/chart" uri="{CE6537A1-D6FC-4f65-9D91-7224C49458BB}">
                  <c15:layout>
                    <c:manualLayout>
                      <c:w val="0.19469939786938398"/>
                      <c:h val="0.36708499334090289"/>
                    </c:manualLayout>
                  </c15:layout>
                  <c15:showDataLabelsRange val="0"/>
                </c:ext>
                <c:ext xmlns:c16="http://schemas.microsoft.com/office/drawing/2014/chart" uri="{C3380CC4-5D6E-409C-BE32-E72D297353CC}">
                  <c16:uniqueId val="{00000001-DF11-49B3-BBAA-381B5F590BEF}"/>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S"/>
              </a:p>
            </c:txPr>
            <c:showLegendKey val="0"/>
            <c:showVal val="0"/>
            <c:showCatName val="0"/>
            <c:showSerName val="0"/>
            <c:showPercent val="1"/>
            <c:showBubbleSize val="0"/>
            <c:showLeaderLines val="1"/>
            <c:leaderLines>
              <c:spPr>
                <a:ln w="9525" cap="flat" cmpd="sng" algn="ctr">
                  <a:solidFill>
                    <a:schemeClr val="tx1">
                      <a:lumMod val="35%"/>
                      <a:lumOff val="65%"/>
                    </a:schemeClr>
                  </a:solidFill>
                  <a:round/>
                </a:ln>
                <a:effectLst/>
              </c:spPr>
            </c:leaderLines>
            <c:extLst>
              <c:ext xmlns:c15="http://schemas.microsoft.com/office/drawing/2012/chart" uri="{CE6537A1-D6FC-4f65-9D91-7224C49458BB}"/>
            </c:extLst>
          </c:dLbls>
          <c:cat>
            <c:strRef>
              <c:f>'DATA - INFORME 3T. 2022'!$L$7:$M$7</c:f>
              <c:strCache>
                <c:ptCount val="2"/>
                <c:pt idx="0">
                  <c:v>Metas Ejecutadas</c:v>
                </c:pt>
                <c:pt idx="1">
                  <c:v>Metas No Ejecutadas</c:v>
                </c:pt>
              </c:strCache>
            </c:strRef>
          </c:cat>
          <c:val>
            <c:numRef>
              <c:f>('DATA - INFORME 3T. 2022'!$J$84,'DATA - INFORME 3T. 2022'!$J$87)</c:f>
              <c:numCache>
                <c:formatCode>0%</c:formatCode>
                <c:ptCount val="2"/>
                <c:pt idx="0">
                  <c:v>0.51782608695652177</c:v>
                </c:pt>
                <c:pt idx="1">
                  <c:v>0.16642067124332571</c:v>
                </c:pt>
              </c:numCache>
            </c:numRef>
          </c:val>
          <c:extLst>
            <c:ext xmlns:c16="http://schemas.microsoft.com/office/drawing/2014/chart" uri="{C3380CC4-5D6E-409C-BE32-E72D297353CC}">
              <c16:uniqueId val="{00000004-DF11-49B3-BBAA-381B5F590BEF}"/>
            </c:ext>
          </c:extLst>
        </c:ser>
        <c:dLbls>
          <c:showLegendKey val="0"/>
          <c:showVal val="0"/>
          <c:showCatName val="0"/>
          <c:showSerName val="0"/>
          <c:showPercent val="1"/>
          <c:showBubbleSize val="0"/>
          <c:showLeaderLines val="1"/>
        </c:dLbls>
        <c:firstSliceAng val="0"/>
        <c:holeSize val="50"/>
      </c:doughnutChart>
    </c:plotArea>
    <c:legend>
      <c:legendPos val="r"/>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
                  <a:lumOff val="35%"/>
                </a:schemeClr>
              </a:solidFill>
              <a:latin typeface="+mn-lt"/>
              <a:ea typeface="+mn-ea"/>
              <a:cs typeface="+mn-cs"/>
            </a:defRPr>
          </a:pPr>
          <a:endParaRPr lang="es-ES"/>
        </a:p>
      </c:txPr>
    </c:legend>
    <c:plotVisOnly val="1"/>
    <c:dispBlanksAs val="gap"/>
    <c:showDLblsOverMax val="0"/>
  </c:chart>
  <c:txPr>
    <a:bodyPr/>
    <a:lstStyle/>
    <a:p>
      <a:pPr>
        <a:defRPr/>
      </a:pPr>
      <a:endParaRPr lang="es-ES"/>
    </a:p>
  </c:txPr>
  <c:printSettings>
    <c:headerFooter/>
    <c:pageMargins b="0.75" l="0.7" r="0.7" t="0.75" header="0.3" footer="0.3"/>
    <c:pageSetup/>
  </c:printSettings>
</c:chartSpace>
</file>

<file path=xl/charts/chart19.xml><?xml version="1.0" encoding="utf-8"?>
<c:chartSpace xmlns:c="http://purl.oclc.org/ooxml/drawingml/chart" xmlns:a="http://purl.oclc.org/ooxml/drawingml/main" xmlns:r="http://purl.oclc.org/ooxml/officeDocument/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
              </a:lnSpc>
              <a:spcBef>
                <a:spcPts val="0"/>
              </a:spcBef>
              <a:spcAft>
                <a:spcPts val="0"/>
              </a:spcAft>
              <a:buClrTx/>
              <a:buSzTx/>
              <a:buFontTx/>
              <a:buNone/>
              <a:tabLst/>
              <a:defRPr sz="1400" b="1" i="0" u="none" strike="noStrike" kern="1200" cap="all" spc="50" baseline="0%">
                <a:solidFill>
                  <a:sysClr val="windowText" lastClr="000000">
                    <a:lumMod val="65%"/>
                    <a:lumOff val="35%"/>
                  </a:sysClr>
                </a:solidFill>
                <a:latin typeface="+mn-lt"/>
                <a:ea typeface="+mn-ea"/>
                <a:cs typeface="+mn-cs"/>
              </a:defRPr>
            </a:pPr>
            <a:r>
              <a:rPr lang="es-DO" sz="1800" b="0" i="0" baseline="0%">
                <a:effectLst/>
              </a:rPr>
              <a:t>DEPARTAMENTO DE COMUNICACIONES</a:t>
            </a:r>
            <a:endParaRPr lang="es-ES">
              <a:effectLst/>
            </a:endParaRPr>
          </a:p>
          <a:p>
            <a:pPr marL="0" marR="0" indent="0" algn="ctr" defTabSz="914400" rtl="0" eaLnBrk="1" fontAlgn="auto" latinLnBrk="0" hangingPunct="1">
              <a:lnSpc>
                <a:spcPct val="100%"/>
              </a:lnSpc>
              <a:spcBef>
                <a:spcPts val="0"/>
              </a:spcBef>
              <a:spcAft>
                <a:spcPts val="0"/>
              </a:spcAft>
              <a:buClrTx/>
              <a:buSzTx/>
              <a:buFontTx/>
              <a:buNone/>
              <a:tabLst/>
              <a:defRPr sz="1400" b="1" i="0" u="none" strike="noStrike" kern="1200" cap="all" spc="50" baseline="0%">
                <a:solidFill>
                  <a:sysClr val="windowText" lastClr="000000">
                    <a:lumMod val="65%"/>
                    <a:lumOff val="35%"/>
                  </a:sysClr>
                </a:solidFill>
                <a:latin typeface="+mn-lt"/>
                <a:ea typeface="+mn-ea"/>
                <a:cs typeface="+mn-cs"/>
              </a:defRPr>
            </a:pPr>
            <a:r>
              <a:rPr lang="es-DO" sz="1400" b="0" i="0" baseline="0%">
                <a:effectLst/>
              </a:rPr>
              <a:t>EJECUCIÓN PROMEDIO</a:t>
            </a:r>
            <a:r>
              <a:rPr lang="es-DO" sz="1600" b="0" i="0" baseline="0%">
                <a:effectLst/>
              </a:rPr>
              <a:t> </a:t>
            </a:r>
            <a:endParaRPr lang="es-ES" sz="1050">
              <a:effectLst/>
            </a:endParaRPr>
          </a:p>
          <a:p>
            <a:pPr marL="0" marR="0" indent="0" algn="ctr" defTabSz="914400" rtl="0" eaLnBrk="1" fontAlgn="auto" latinLnBrk="0" hangingPunct="1">
              <a:lnSpc>
                <a:spcPct val="100%"/>
              </a:lnSpc>
              <a:spcBef>
                <a:spcPts val="0"/>
              </a:spcBef>
              <a:spcAft>
                <a:spcPts val="0"/>
              </a:spcAft>
              <a:buClrTx/>
              <a:buSzTx/>
              <a:buFontTx/>
              <a:buNone/>
              <a:tabLst/>
              <a:defRPr sz="1400" b="1" i="0" u="none" strike="noStrike" kern="1200" cap="all" spc="50" baseline="0%">
                <a:solidFill>
                  <a:sysClr val="windowText" lastClr="000000">
                    <a:lumMod val="65%"/>
                    <a:lumOff val="35%"/>
                  </a:sysClr>
                </a:solidFill>
                <a:latin typeface="+mn-lt"/>
                <a:ea typeface="+mn-ea"/>
                <a:cs typeface="+mn-cs"/>
              </a:defRPr>
            </a:pPr>
            <a:r>
              <a:rPr lang="es-ES" sz="1100"/>
              <a:t>     </a:t>
            </a:r>
            <a:r>
              <a:rPr lang="en-US" sz="1100" b="1" i="0" u="none" strike="noStrike" cap="all" baseline="0%">
                <a:effectLst/>
              </a:rPr>
              <a:t>A</a:t>
            </a:r>
            <a:r>
              <a:rPr lang="es-DO" sz="1100" b="1" i="0" u="none" strike="noStrike" cap="all" baseline="0%">
                <a:effectLst/>
              </a:rPr>
              <a:t>ÑO </a:t>
            </a:r>
            <a:r>
              <a:rPr lang="es-ES" sz="1100" b="1" i="0" u="none" strike="noStrike" cap="all" baseline="0%">
                <a:effectLst/>
              </a:rPr>
              <a:t>2022</a:t>
            </a:r>
            <a:endParaRPr lang="es-ES" sz="1100"/>
          </a:p>
        </c:rich>
      </c:tx>
      <c:layout>
        <c:manualLayout>
          <c:xMode val="edge"/>
          <c:yMode val="edge"/>
          <c:x val="0.16307827698008337"/>
          <c:y val="4.0302260607745395E-3"/>
        </c:manualLayout>
      </c:layout>
      <c:overlay val="0"/>
      <c:spPr>
        <a:noFill/>
        <a:ln>
          <a:noFill/>
        </a:ln>
        <a:effectLst/>
      </c:spPr>
    </c:title>
    <c:autoTitleDeleted val="0"/>
    <c:plotArea>
      <c:layout>
        <c:manualLayout>
          <c:layoutTarget val="inner"/>
          <c:xMode val="edge"/>
          <c:yMode val="edge"/>
          <c:x val="0.10991477535896248"/>
          <c:y val="0.19956127179698382"/>
          <c:w val="0.48605341979311401"/>
          <c:h val="0.75032056140431147"/>
        </c:manualLayout>
      </c:layout>
      <c:doughnutChart>
        <c:varyColors val="1"/>
        <c:ser>
          <c:idx val="0"/>
          <c:order val="0"/>
          <c:dPt>
            <c:idx val="0"/>
            <c:bubble3D val="0"/>
            <c:spPr>
              <a:solidFill>
                <a:schemeClr val="tx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A6DF-4594-A53D-129B3F019E02}"/>
              </c:ext>
            </c:extLst>
          </c:dPt>
          <c:dPt>
            <c:idx val="1"/>
            <c:bubble3D val="0"/>
            <c:spPr>
              <a:solidFill>
                <a:srgbClr val="FF0000"/>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A6DF-4594-A53D-129B3F019E02}"/>
              </c:ext>
            </c:extLst>
          </c:dPt>
          <c:dLbls>
            <c:dLbl>
              <c:idx val="0"/>
              <c:layout>
                <c:manualLayout>
                  <c:x val="-8.0637023313262349E-2"/>
                  <c:y val="-0.17469300466998477"/>
                </c:manualLayout>
              </c:layout>
              <c:tx>
                <c:rich>
                  <a:bodyPr rot="0" spcFirstLastPara="1" vertOverflow="ellipsis" vert="horz" wrap="square" lIns="38100" tIns="19050" rIns="38100" bIns="19050" anchor="ctr" anchorCtr="1">
                    <a:noAutofit/>
                  </a:bodyPr>
                  <a:lstStyle/>
                  <a:p>
                    <a:pPr>
                      <a:defRPr sz="1400" b="1" i="0" u="none" strike="noStrike" kern="1200" baseline="0%">
                        <a:solidFill>
                          <a:schemeClr val="tx1">
                            <a:lumMod val="65%"/>
                            <a:lumOff val="35%"/>
                          </a:schemeClr>
                        </a:solidFill>
                        <a:latin typeface="+mn-lt"/>
                        <a:ea typeface="+mn-ea"/>
                        <a:cs typeface="+mn-cs"/>
                      </a:defRPr>
                    </a:pPr>
                    <a:r>
                      <a:rPr lang="en-US" sz="1400">
                        <a:solidFill>
                          <a:schemeClr val="tx1">
                            <a:lumMod val="65%"/>
                            <a:lumOff val="35%"/>
                          </a:schemeClr>
                        </a:solidFill>
                      </a:rPr>
                      <a:t>85%</a:t>
                    </a:r>
                  </a:p>
                </c:rich>
              </c:tx>
              <c:spPr>
                <a:noFill/>
                <a:ln>
                  <a:noFill/>
                </a:ln>
                <a:effectLst/>
              </c:spPr>
              <c:showLegendKey val="0"/>
              <c:showVal val="0"/>
              <c:showCatName val="0"/>
              <c:showSerName val="0"/>
              <c:showPercent val="1"/>
              <c:showBubbleSize val="0"/>
              <c:extLst>
                <c:ext xmlns:c15="http://schemas.microsoft.com/office/drawing/2012/chart" uri="{CE6537A1-D6FC-4f65-9D91-7224C49458BB}">
                  <c15:layout>
                    <c:manualLayout>
                      <c:w val="0.19469939786938398"/>
                      <c:h val="0.36708499334090289"/>
                    </c:manualLayout>
                  </c15:layout>
                  <c15:showDataLabelsRange val="0"/>
                </c:ext>
                <c:ext xmlns:c16="http://schemas.microsoft.com/office/drawing/2014/chart" uri="{C3380CC4-5D6E-409C-BE32-E72D297353CC}">
                  <c16:uniqueId val="{00000001-A6DF-4594-A53D-129B3F019E02}"/>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S"/>
              </a:p>
            </c:txPr>
            <c:showLegendKey val="0"/>
            <c:showVal val="0"/>
            <c:showCatName val="0"/>
            <c:showSerName val="0"/>
            <c:showPercent val="1"/>
            <c:showBubbleSize val="0"/>
            <c:showLeaderLines val="1"/>
            <c:leaderLines>
              <c:spPr>
                <a:ln w="9525" cap="flat" cmpd="sng" algn="ctr">
                  <a:solidFill>
                    <a:schemeClr val="tx1">
                      <a:lumMod val="35%"/>
                      <a:lumOff val="65%"/>
                    </a:schemeClr>
                  </a:solidFill>
                  <a:round/>
                </a:ln>
                <a:effectLst/>
              </c:spPr>
            </c:leaderLines>
            <c:extLst>
              <c:ext xmlns:c15="http://schemas.microsoft.com/office/drawing/2012/chart" uri="{CE6537A1-D6FC-4f65-9D91-7224C49458BB}"/>
            </c:extLst>
          </c:dLbls>
          <c:cat>
            <c:strRef>
              <c:f>'DATA - INFORME 3T. 2022'!$L$7:$M$7</c:f>
              <c:strCache>
                <c:ptCount val="2"/>
                <c:pt idx="0">
                  <c:v>Metas Ejecutadas</c:v>
                </c:pt>
                <c:pt idx="1">
                  <c:v>Metas No Ejecutadas</c:v>
                </c:pt>
              </c:strCache>
            </c:strRef>
          </c:cat>
          <c:val>
            <c:numRef>
              <c:f>('DATA - INFORME 3T. 2022'!$J$99,'DATA - INFORME 3T. 2022'!$J$102)</c:f>
              <c:numCache>
                <c:formatCode>0%</c:formatCode>
                <c:ptCount val="2"/>
                <c:pt idx="0">
                  <c:v>0.53968253968253965</c:v>
                </c:pt>
                <c:pt idx="1">
                  <c:v>9.8065476190476231E-2</c:v>
                </c:pt>
              </c:numCache>
            </c:numRef>
          </c:val>
          <c:extLst>
            <c:ext xmlns:c16="http://schemas.microsoft.com/office/drawing/2014/chart" uri="{C3380CC4-5D6E-409C-BE32-E72D297353CC}">
              <c16:uniqueId val="{00000004-A6DF-4594-A53D-129B3F019E02}"/>
            </c:ext>
          </c:extLst>
        </c:ser>
        <c:dLbls>
          <c:showLegendKey val="0"/>
          <c:showVal val="0"/>
          <c:showCatName val="0"/>
          <c:showSerName val="0"/>
          <c:showPercent val="1"/>
          <c:showBubbleSize val="0"/>
          <c:showLeaderLines val="1"/>
        </c:dLbls>
        <c:firstSliceAng val="0"/>
        <c:holeSize val="50"/>
      </c:doughnutChart>
    </c:plotArea>
    <c:legend>
      <c:legendPos val="r"/>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
                  <a:lumOff val="35%"/>
                </a:schemeClr>
              </a:solidFill>
              <a:latin typeface="+mn-lt"/>
              <a:ea typeface="+mn-ea"/>
              <a:cs typeface="+mn-cs"/>
            </a:defRPr>
          </a:pPr>
          <a:endParaRPr lang="es-ES"/>
        </a:p>
      </c:txPr>
    </c:legend>
    <c:plotVisOnly val="1"/>
    <c:dispBlanksAs val="gap"/>
    <c:showDLblsOverMax val="0"/>
  </c:chart>
  <c:txPr>
    <a:bodyPr/>
    <a:lstStyle/>
    <a:p>
      <a:pPr>
        <a:defRPr/>
      </a:pPr>
      <a:endParaRPr lang="es-ES"/>
    </a:p>
  </c:txPr>
  <c:printSettings>
    <c:headerFooter/>
    <c:pageMargins b="0.75" l="0.7" r="0.7" t="0.75" header="0.3" footer="0.3"/>
    <c:pageSetup/>
  </c:printSettings>
</c:chartSpace>
</file>

<file path=xl/charts/chart2.xml><?xml version="1.0" encoding="utf-8"?>
<c:chartSpace xmlns:c="http://purl.oclc.org/ooxml/drawingml/chart" xmlns:a="http://purl.oclc.org/ooxml/drawingml/main" xmlns:r="http://purl.oclc.org/ooxml/officeDocument/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
              </a:lnSpc>
              <a:spcBef>
                <a:spcPts val="0"/>
              </a:spcBef>
              <a:spcAft>
                <a:spcPts val="0"/>
              </a:spcAft>
              <a:buClrTx/>
              <a:buSzTx/>
              <a:buFontTx/>
              <a:buNone/>
              <a:tabLst/>
              <a:defRPr sz="1400" b="0" i="0" u="none" strike="noStrike" kern="1200" spc="0" baseline="0%">
                <a:solidFill>
                  <a:sysClr val="windowText" lastClr="000000">
                    <a:lumMod val="65%"/>
                    <a:lumOff val="35%"/>
                  </a:sysClr>
                </a:solidFill>
                <a:latin typeface="+mn-lt"/>
                <a:ea typeface="+mn-ea"/>
                <a:cs typeface="+mn-cs"/>
              </a:defRPr>
            </a:pPr>
            <a:r>
              <a:rPr lang="es-DO" sz="1400" b="0" i="0" u="none" strike="noStrike" kern="1200" spc="0" baseline="0%">
                <a:solidFill>
                  <a:sysClr val="windowText" lastClr="000000">
                    <a:lumMod val="65%"/>
                    <a:lumOff val="35%"/>
                  </a:sysClr>
                </a:solidFill>
                <a:effectLst/>
                <a:latin typeface="+mn-lt"/>
                <a:ea typeface="+mn-ea"/>
                <a:cs typeface="+mn-cs"/>
              </a:rPr>
              <a:t>DIRECCIÓN ASISTENCIA TÉCNICA</a:t>
            </a:r>
            <a:endParaRPr lang="es-ES" sz="1400" b="0" i="0" u="none" strike="noStrike" kern="1200" spc="0" baseline="0%">
              <a:solidFill>
                <a:sysClr val="windowText" lastClr="000000">
                  <a:lumMod val="65%"/>
                  <a:lumOff val="35%"/>
                </a:sysClr>
              </a:solidFill>
              <a:effectLst/>
              <a:latin typeface="+mn-lt"/>
              <a:ea typeface="+mn-ea"/>
              <a:cs typeface="+mn-cs"/>
            </a:endParaRPr>
          </a:p>
          <a:p>
            <a:pPr marL="0" marR="0" indent="0" algn="ctr" defTabSz="914400" rtl="0" eaLnBrk="1" fontAlgn="auto" latinLnBrk="0" hangingPunct="1">
              <a:lnSpc>
                <a:spcPct val="100%"/>
              </a:lnSpc>
              <a:spcBef>
                <a:spcPts val="0"/>
              </a:spcBef>
              <a:spcAft>
                <a:spcPts val="0"/>
              </a:spcAft>
              <a:buClrTx/>
              <a:buSzTx/>
              <a:buFontTx/>
              <a:buNone/>
              <a:tabLst/>
              <a:defRPr>
                <a:solidFill>
                  <a:sysClr val="windowText" lastClr="000000">
                    <a:lumMod val="65%"/>
                    <a:lumOff val="35%"/>
                  </a:sysClr>
                </a:solidFill>
              </a:defRPr>
            </a:pPr>
            <a:r>
              <a:rPr lang="es-DO" sz="1400" b="0" i="0" baseline="0%">
                <a:effectLst/>
              </a:rPr>
              <a:t>EJECUCIÓN PROMEDIO 1T-2T-3T-4T, 2022</a:t>
            </a:r>
            <a:endParaRPr lang="es-DO" sz="1400">
              <a:effectLst/>
            </a:endParaRPr>
          </a:p>
        </c:rich>
      </c:tx>
      <c:layout>
        <c:manualLayout>
          <c:xMode val="edge"/>
          <c:yMode val="edge"/>
          <c:x val="0.25029402716144433"/>
          <c:y val="4.140786749482402E-3"/>
        </c:manualLayout>
      </c:layout>
      <c:overlay val="0"/>
      <c:spPr>
        <a:noFill/>
        <a:ln>
          <a:noFill/>
        </a:ln>
        <a:effectLst/>
      </c:spPr>
      <c:txPr>
        <a:bodyPr rot="0" spcFirstLastPara="1" vertOverflow="ellipsis" vert="horz" wrap="square" anchor="ctr" anchorCtr="1"/>
        <a:lstStyle/>
        <a:p>
          <a:pPr marL="0" marR="0" indent="0" algn="ctr" defTabSz="914400" rtl="0" eaLnBrk="1" fontAlgn="auto" latinLnBrk="0" hangingPunct="1">
            <a:lnSpc>
              <a:spcPct val="100%"/>
            </a:lnSpc>
            <a:spcBef>
              <a:spcPts val="0"/>
            </a:spcBef>
            <a:spcAft>
              <a:spcPts val="0"/>
            </a:spcAft>
            <a:buClrTx/>
            <a:buSzTx/>
            <a:buFontTx/>
            <a:buNone/>
            <a:tabLst/>
            <a:defRPr sz="1400" b="0" i="0" u="none" strike="noStrike" kern="1200" spc="0" baseline="0%">
              <a:solidFill>
                <a:sysClr val="windowText" lastClr="000000">
                  <a:lumMod val="65%"/>
                  <a:lumOff val="35%"/>
                </a:sysClr>
              </a:solidFill>
              <a:latin typeface="+mn-lt"/>
              <a:ea typeface="+mn-ea"/>
              <a:cs typeface="+mn-cs"/>
            </a:defRPr>
          </a:pPr>
          <a:endParaRPr lang="es-ES"/>
        </a:p>
      </c:txPr>
    </c:title>
    <c:autoTitleDeleted val="0"/>
    <c:plotArea>
      <c:layout>
        <c:manualLayout>
          <c:layoutTarget val="inner"/>
          <c:xMode val="edge"/>
          <c:yMode val="edge"/>
          <c:x val="9.7813304041093299E-2"/>
          <c:y val="0.27086705998484878"/>
          <c:w val="0.87232174103237092"/>
          <c:h val="0.44890758220439836"/>
        </c:manualLayout>
      </c:layout>
      <c:barChart>
        <c:barDir val="col"/>
        <c:grouping val="clustered"/>
        <c:varyColors val="0"/>
        <c:ser>
          <c:idx val="0"/>
          <c:order val="0"/>
          <c:tx>
            <c:strRef>
              <c:f>'DATA - INFORME 3T. 2022'!$H$48</c:f>
              <c:strCache>
                <c:ptCount val="1"/>
                <c:pt idx="0">
                  <c:v>Ejecución promedio 1T-2022</c:v>
                </c:pt>
              </c:strCache>
            </c:strRef>
          </c:tx>
          <c:spPr>
            <a:solidFill>
              <a:srgbClr val="30E0E4"/>
            </a:solidFill>
            <a:ln>
              <a:noFill/>
            </a:ln>
            <a:effectLst/>
          </c:spPr>
          <c:invertIfNegative val="0"/>
          <c:dLbls>
            <c:spPr>
              <a:noFill/>
              <a:ln>
                <a:solidFill>
                  <a:srgbClr val="FF0000"/>
                </a:solidFill>
              </a:ln>
              <a:effectLst/>
            </c:spPr>
            <c:txPr>
              <a:bodyPr rot="0" spcFirstLastPara="1" vertOverflow="ellipsis" vert="horz" wrap="square" lIns="38100" tIns="19050" rIns="38100" bIns="19050" anchor="ctr" anchorCtr="0">
                <a:spAutoFit/>
              </a:bodyPr>
              <a:lstStyle/>
              <a:p>
                <a:pPr algn="ctr">
                  <a:defRPr lang="es-ES" sz="900" b="1" i="0" u="none" strike="noStrike" kern="1200" baseline="0%">
                    <a:solidFill>
                      <a:srgbClr val="002060"/>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
                          <a:lumOff val="65%"/>
                        </a:schemeClr>
                      </a:solidFill>
                      <a:round/>
                    </a:ln>
                    <a:effectLst/>
                  </c:spPr>
                </c15:leaderLines>
              </c:ext>
            </c:extLst>
          </c:dLbls>
          <c:trendline>
            <c:spPr>
              <a:ln w="19050" cap="rnd">
                <a:solidFill>
                  <a:schemeClr val="accent1"/>
                </a:solidFill>
                <a:prstDash val="sysDot"/>
              </a:ln>
              <a:effectLst/>
            </c:spPr>
            <c:trendlineType val="linear"/>
            <c:dispRSqr val="0"/>
            <c:dispEq val="0"/>
          </c:trendline>
          <c:cat>
            <c:strRef>
              <c:extLst>
                <c:ext xmlns:c15="http://schemas.microsoft.com/office/drawing/2012/chart" uri="{02D57815-91ED-43cb-92C2-25804820EDAC}">
                  <c15:fullRef>
                    <c15:sqref>'DATA - INFORME 3T. 2022'!$J$47:$L$47</c15:sqref>
                  </c15:fullRef>
                </c:ext>
              </c:extLst>
              <c:f>'DATA - INFORME 3T. 2022'!$J$47</c:f>
              <c:strCache>
                <c:ptCount val="1"/>
                <c:pt idx="0">
                  <c:v>Dirección Asistencia Técnica</c:v>
                </c:pt>
              </c:strCache>
            </c:strRef>
          </c:cat>
          <c:val>
            <c:numRef>
              <c:extLst>
                <c:ext xmlns:c15="http://schemas.microsoft.com/office/drawing/2012/chart" uri="{02D57815-91ED-43cb-92C2-25804820EDAC}">
                  <c15:fullRef>
                    <c15:sqref>'DATA - INFORME 3T. 2022'!$J$48:$L$48</c15:sqref>
                  </c15:fullRef>
                </c:ext>
              </c:extLst>
              <c:f>'DATA - INFORME 3T. 2022'!$J$48</c:f>
              <c:numCache>
                <c:formatCode>0%</c:formatCode>
                <c:ptCount val="1"/>
                <c:pt idx="0">
                  <c:v>0.8895535714285715</c:v>
                </c:pt>
              </c:numCache>
            </c:numRef>
          </c:val>
          <c:extLst>
            <c:ext xmlns:c16="http://schemas.microsoft.com/office/drawing/2014/chart" uri="{C3380CC4-5D6E-409C-BE32-E72D297353CC}">
              <c16:uniqueId val="{00000000-131F-4133-98A1-2EA41894E118}"/>
            </c:ext>
          </c:extLst>
        </c:ser>
        <c:ser>
          <c:idx val="1"/>
          <c:order val="1"/>
          <c:tx>
            <c:strRef>
              <c:f>'DATA - INFORME 3T. 2022'!$H$49</c:f>
              <c:strCache>
                <c:ptCount val="1"/>
                <c:pt idx="0">
                  <c:v>Ejecución promedio 2T-2022</c:v>
                </c:pt>
              </c:strCache>
            </c:strRef>
          </c:tx>
          <c:spPr>
            <a:solidFill>
              <a:schemeClr val="accent1">
                <a:lumMod val="20%"/>
                <a:lumOff val="80%"/>
              </a:schemeClr>
            </a:solidFill>
            <a:ln>
              <a:noFill/>
            </a:ln>
            <a:effectLst/>
          </c:spPr>
          <c:invertIfNegative val="0"/>
          <c:dLbls>
            <c:spPr>
              <a:noFill/>
              <a:ln>
                <a:solidFill>
                  <a:srgbClr val="FF0000"/>
                </a:solidFill>
              </a:ln>
              <a:effectLst/>
            </c:spPr>
            <c:txPr>
              <a:bodyPr rot="0" spcFirstLastPara="1" vertOverflow="ellipsis" vert="horz" wrap="square" lIns="38100" tIns="19050" rIns="38100" bIns="19050" anchor="ctr" anchorCtr="0">
                <a:spAutoFit/>
              </a:bodyPr>
              <a:lstStyle/>
              <a:p>
                <a:pPr algn="ctr">
                  <a:defRPr lang="es-ES" sz="900" b="1" i="0" u="none" strike="noStrike" kern="1200" baseline="0%">
                    <a:solidFill>
                      <a:srgbClr val="002060"/>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
                          <a:lumOff val="65%"/>
                        </a:schemeClr>
                      </a:solidFill>
                      <a:round/>
                    </a:ln>
                    <a:effectLst/>
                  </c:spPr>
                </c15:leaderLines>
              </c:ext>
            </c:extLst>
          </c:dLbls>
          <c:trendline>
            <c:spPr>
              <a:ln w="19050" cap="rnd">
                <a:solidFill>
                  <a:schemeClr val="accent2"/>
                </a:solidFill>
                <a:prstDash val="sysDot"/>
              </a:ln>
              <a:effectLst/>
            </c:spPr>
            <c:trendlineType val="linear"/>
            <c:dispRSqr val="0"/>
            <c:dispEq val="0"/>
          </c:trendline>
          <c:cat>
            <c:strRef>
              <c:extLst>
                <c:ext xmlns:c15="http://schemas.microsoft.com/office/drawing/2012/chart" uri="{02D57815-91ED-43cb-92C2-25804820EDAC}">
                  <c15:fullRef>
                    <c15:sqref>'DATA - INFORME 3T. 2022'!$J$47:$L$47</c15:sqref>
                  </c15:fullRef>
                </c:ext>
              </c:extLst>
              <c:f>'DATA - INFORME 3T. 2022'!$J$47</c:f>
              <c:strCache>
                <c:ptCount val="1"/>
                <c:pt idx="0">
                  <c:v>Dirección Asistencia Técnica</c:v>
                </c:pt>
              </c:strCache>
            </c:strRef>
          </c:cat>
          <c:val>
            <c:numRef>
              <c:extLst>
                <c:ext xmlns:c15="http://schemas.microsoft.com/office/drawing/2012/chart" uri="{02D57815-91ED-43cb-92C2-25804820EDAC}">
                  <c15:fullRef>
                    <c15:sqref>'DATA - INFORME 3T. 2022'!$J$49:$L$49</c15:sqref>
                  </c15:fullRef>
                </c:ext>
              </c:extLst>
              <c:f>'DATA - INFORME 3T. 2022'!$J$49</c:f>
              <c:numCache>
                <c:formatCode>0%</c:formatCode>
                <c:ptCount val="1"/>
                <c:pt idx="0">
                  <c:v>1</c:v>
                </c:pt>
              </c:numCache>
            </c:numRef>
          </c:val>
          <c:extLst>
            <c:ext xmlns:c16="http://schemas.microsoft.com/office/drawing/2014/chart" uri="{C3380CC4-5D6E-409C-BE32-E72D297353CC}">
              <c16:uniqueId val="{00000001-131F-4133-98A1-2EA41894E118}"/>
            </c:ext>
          </c:extLst>
        </c:ser>
        <c:ser>
          <c:idx val="2"/>
          <c:order val="2"/>
          <c:tx>
            <c:strRef>
              <c:f>'DATA - INFORME 3T. 2022'!$H$50</c:f>
              <c:strCache>
                <c:ptCount val="1"/>
                <c:pt idx="0">
                  <c:v>Ejecución promedio 3T-2022</c:v>
                </c:pt>
              </c:strCache>
            </c:strRef>
          </c:tx>
          <c:spPr>
            <a:solidFill>
              <a:schemeClr val="accent1">
                <a:lumMod val="75%"/>
              </a:schemeClr>
            </a:solidFill>
            <a:ln>
              <a:noFill/>
            </a:ln>
            <a:effectLst/>
          </c:spPr>
          <c:invertIfNegative val="0"/>
          <c:dLbls>
            <c:spPr>
              <a:noFill/>
              <a:ln>
                <a:solidFill>
                  <a:srgbClr val="FF0000"/>
                </a:solidFill>
              </a:ln>
              <a:effectLst/>
            </c:spPr>
            <c:txPr>
              <a:bodyPr rot="0" spcFirstLastPara="1" vertOverflow="ellipsis" vert="horz" wrap="square" lIns="38100" tIns="19050" rIns="38100" bIns="19050" anchor="ctr" anchorCtr="0">
                <a:spAutoFit/>
              </a:bodyPr>
              <a:lstStyle/>
              <a:p>
                <a:pPr algn="ctr">
                  <a:defRPr lang="es-ES" sz="900" b="1" i="0" u="none" strike="noStrike" kern="1200" baseline="0%">
                    <a:solidFill>
                      <a:srgbClr val="002060"/>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
                          <a:lumOff val="65%"/>
                        </a:schemeClr>
                      </a:solidFill>
                      <a:round/>
                    </a:ln>
                    <a:effectLst/>
                  </c:spPr>
                </c15:leaderLines>
              </c:ext>
            </c:extLst>
          </c:dLbls>
          <c:trendline>
            <c:spPr>
              <a:ln w="19050" cap="rnd">
                <a:solidFill>
                  <a:schemeClr val="accent3"/>
                </a:solidFill>
                <a:prstDash val="sysDot"/>
              </a:ln>
              <a:effectLst/>
            </c:spPr>
            <c:trendlineType val="linear"/>
            <c:dispRSqr val="0"/>
            <c:dispEq val="0"/>
          </c:trendline>
          <c:trendline>
            <c:spPr>
              <a:ln w="19050" cap="rnd">
                <a:solidFill>
                  <a:schemeClr val="accent3"/>
                </a:solidFill>
                <a:prstDash val="sysDot"/>
              </a:ln>
              <a:effectLst/>
            </c:spPr>
            <c:trendlineType val="linear"/>
            <c:dispRSqr val="0"/>
            <c:dispEq val="0"/>
          </c:trendline>
          <c:cat>
            <c:strRef>
              <c:extLst>
                <c:ext xmlns:c15="http://schemas.microsoft.com/office/drawing/2012/chart" uri="{02D57815-91ED-43cb-92C2-25804820EDAC}">
                  <c15:fullRef>
                    <c15:sqref>'DATA - INFORME 3T. 2022'!$J$47:$L$47</c15:sqref>
                  </c15:fullRef>
                </c:ext>
              </c:extLst>
              <c:f>'DATA - INFORME 3T. 2022'!$J$47</c:f>
              <c:strCache>
                <c:ptCount val="1"/>
                <c:pt idx="0">
                  <c:v>Dirección Asistencia Técnica</c:v>
                </c:pt>
              </c:strCache>
            </c:strRef>
          </c:cat>
          <c:val>
            <c:numRef>
              <c:extLst>
                <c:ext xmlns:c15="http://schemas.microsoft.com/office/drawing/2012/chart" uri="{02D57815-91ED-43cb-92C2-25804820EDAC}">
                  <c15:fullRef>
                    <c15:sqref>'DATA - INFORME 3T. 2022'!$J$50:$L$50</c15:sqref>
                  </c15:fullRef>
                </c:ext>
              </c:extLst>
              <c:f>'DATA - INFORME 3T. 2022'!$J$50</c:f>
              <c:numCache>
                <c:formatCode>General</c:formatCode>
                <c:ptCount val="1"/>
                <c:pt idx="0" formatCode="0%">
                  <c:v>1</c:v>
                </c:pt>
              </c:numCache>
            </c:numRef>
          </c:val>
          <c:extLst>
            <c:ext xmlns:c16="http://schemas.microsoft.com/office/drawing/2014/chart" uri="{C3380CC4-5D6E-409C-BE32-E72D297353CC}">
              <c16:uniqueId val="{00000000-18CB-48B8-A85D-0A8B515A2C49}"/>
            </c:ext>
          </c:extLst>
        </c:ser>
        <c:ser>
          <c:idx val="3"/>
          <c:order val="3"/>
          <c:tx>
            <c:strRef>
              <c:f>'DATA - INFORME 3T. 2022'!$H$51</c:f>
              <c:strCache>
                <c:ptCount val="1"/>
                <c:pt idx="0">
                  <c:v>Ejecución promedio 4T-2023</c:v>
                </c:pt>
              </c:strCache>
            </c:strRef>
          </c:tx>
          <c:spPr>
            <a:solidFill>
              <a:schemeClr val="accent2">
                <a:lumMod val="40%"/>
                <a:lumOff val="60%"/>
              </a:schemeClr>
            </a:solidFill>
            <a:ln>
              <a:noFill/>
            </a:ln>
            <a:effectLst/>
          </c:spPr>
          <c:invertIfNegative val="0"/>
          <c:dLbls>
            <c:spPr>
              <a:solidFill>
                <a:schemeClr val="lt1"/>
              </a:solidFill>
              <a:ln>
                <a:solidFill>
                  <a:srgbClr val="FF0000"/>
                </a:solidFill>
              </a:ln>
              <a:effectLst/>
            </c:spPr>
            <c:txPr>
              <a:bodyPr rot="0" spcFirstLastPara="1" vertOverflow="clip" horzOverflow="clip" vert="horz" wrap="square" lIns="36576" tIns="18288" rIns="36576" bIns="18288" anchor="ctr" anchorCtr="1">
                <a:spAutoFit/>
              </a:bodyPr>
              <a:lstStyle/>
              <a:p>
                <a:pPr>
                  <a:defRPr sz="900" b="1" i="0" u="none" strike="noStrike" kern="1200" baseline="0%">
                    <a:solidFill>
                      <a:srgbClr val="002060"/>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cap="flat" cmpd="sng" algn="ctr">
                      <a:solidFill>
                        <a:schemeClr val="tx1">
                          <a:lumMod val="35%"/>
                          <a:lumOff val="65%"/>
                        </a:schemeClr>
                      </a:solidFill>
                      <a:round/>
                    </a:ln>
                    <a:effectLst/>
                  </c:spPr>
                </c15:leaderLines>
              </c:ext>
            </c:extLst>
          </c:dLbls>
          <c:cat>
            <c:strRef>
              <c:extLst>
                <c:ext xmlns:c15="http://schemas.microsoft.com/office/drawing/2012/chart" uri="{02D57815-91ED-43cb-92C2-25804820EDAC}">
                  <c15:fullRef>
                    <c15:sqref>'DATA - INFORME 3T. 2022'!$J$47:$L$47</c15:sqref>
                  </c15:fullRef>
                </c:ext>
              </c:extLst>
              <c:f>'DATA - INFORME 3T. 2022'!$J$47</c:f>
              <c:strCache>
                <c:ptCount val="1"/>
                <c:pt idx="0">
                  <c:v>Dirección Asistencia Técnica</c:v>
                </c:pt>
              </c:strCache>
            </c:strRef>
          </c:cat>
          <c:val>
            <c:numRef>
              <c:extLst>
                <c:ext xmlns:c15="http://schemas.microsoft.com/office/drawing/2012/chart" uri="{02D57815-91ED-43cb-92C2-25804820EDAC}">
                  <c15:fullRef>
                    <c15:sqref>'DATA - INFORME 3T. 2022'!$J$51:$L$51</c15:sqref>
                  </c15:fullRef>
                </c:ext>
              </c:extLst>
              <c:f>'DATA - INFORME 3T. 2022'!$J$51</c:f>
              <c:numCache>
                <c:formatCode>General</c:formatCode>
                <c:ptCount val="1"/>
                <c:pt idx="0" formatCode="0%">
                  <c:v>0.80000000000000016</c:v>
                </c:pt>
              </c:numCache>
            </c:numRef>
          </c:val>
          <c:extLst>
            <c:ext xmlns:c16="http://schemas.microsoft.com/office/drawing/2014/chart" uri="{C3380CC4-5D6E-409C-BE32-E72D297353CC}">
              <c16:uniqueId val="{00000003-737C-4F76-B27B-963A6958AB58}"/>
            </c:ext>
          </c:extLst>
        </c:ser>
        <c:dLbls>
          <c:showLegendKey val="0"/>
          <c:showVal val="0"/>
          <c:showCatName val="0"/>
          <c:showSerName val="0"/>
          <c:showPercent val="0"/>
          <c:showBubbleSize val="0"/>
        </c:dLbls>
        <c:gapWidth val="219"/>
        <c:overlap val="-27"/>
        <c:axId val="537613456"/>
        <c:axId val="541555328"/>
      </c:barChart>
      <c:catAx>
        <c:axId val="537613456"/>
        <c:scaling>
          <c:orientation val="minMax"/>
        </c:scaling>
        <c:delete val="0"/>
        <c:axPos val="b"/>
        <c:majorGridlines>
          <c:spPr>
            <a:ln w="9525" cap="flat" cmpd="sng" algn="ctr">
              <a:solidFill>
                <a:schemeClr val="tx1">
                  <a:lumMod val="15%"/>
                  <a:lumOff val="85%"/>
                </a:schemeClr>
              </a:solidFill>
              <a:round/>
            </a:ln>
            <a:effectLst/>
          </c:spPr>
        </c:majorGridlines>
        <c:numFmt formatCode="General" sourceLinked="1"/>
        <c:majorTickMark val="none"/>
        <c:minorTickMark val="none"/>
        <c:tickLblPos val="nextTo"/>
        <c:spPr>
          <a:noFill/>
          <a:ln w="9525" cap="flat" cmpd="sng" algn="ctr">
            <a:solidFill>
              <a:schemeClr val="tx1">
                <a:lumMod val="15%"/>
                <a:lumOff val="85%"/>
              </a:schemeClr>
            </a:solidFill>
            <a:round/>
          </a:ln>
          <a:effectLst/>
        </c:spPr>
        <c:txPr>
          <a:bodyPr rot="-60000000" spcFirstLastPara="1" vertOverflow="ellipsis" vert="horz" wrap="square" anchor="ctr" anchorCtr="1"/>
          <a:lstStyle/>
          <a:p>
            <a:pPr>
              <a:defRPr sz="900" b="0" i="0" u="none" strike="noStrike" kern="1200" baseline="0%">
                <a:solidFill>
                  <a:schemeClr val="tx1">
                    <a:lumMod val="65%"/>
                    <a:lumOff val="35%"/>
                  </a:schemeClr>
                </a:solidFill>
                <a:latin typeface="+mn-lt"/>
                <a:ea typeface="+mn-ea"/>
                <a:cs typeface="+mn-cs"/>
              </a:defRPr>
            </a:pPr>
            <a:endParaRPr lang="es-ES"/>
          </a:p>
        </c:txPr>
        <c:crossAx val="541555328"/>
        <c:crosses val="autoZero"/>
        <c:auto val="1"/>
        <c:lblAlgn val="ctr"/>
        <c:lblOffset val="100"/>
        <c:noMultiLvlLbl val="0"/>
      </c:catAx>
      <c:valAx>
        <c:axId val="541555328"/>
        <c:scaling>
          <c:orientation val="minMax"/>
          <c:max val="1"/>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
                    <a:lumOff val="35%"/>
                  </a:schemeClr>
                </a:solidFill>
                <a:latin typeface="+mn-lt"/>
                <a:ea typeface="+mn-ea"/>
                <a:cs typeface="+mn-cs"/>
              </a:defRPr>
            </a:pPr>
            <a:endParaRPr lang="es-ES"/>
          </a:p>
        </c:txPr>
        <c:crossAx val="537613456"/>
        <c:crosses val="autoZero"/>
        <c:crossBetween val="between"/>
        <c:majorUnit val="0.25"/>
      </c:valAx>
      <c:spPr>
        <a:noFill/>
        <a:ln>
          <a:noFill/>
        </a:ln>
        <a:effectLst/>
      </c:spPr>
    </c:plotArea>
    <c:legend>
      <c:legendPos val="b"/>
      <c:legendEntry>
        <c:idx val="4"/>
        <c:delete val="1"/>
      </c:legendEntry>
      <c:legendEntry>
        <c:idx val="5"/>
        <c:delete val="1"/>
      </c:legendEntry>
      <c:legendEntry>
        <c:idx val="6"/>
        <c:delete val="1"/>
      </c:legendEntry>
      <c:legendEntry>
        <c:idx val="7"/>
        <c:delete val="1"/>
      </c:legendEntry>
      <c:layout>
        <c:manualLayout>
          <c:xMode val="edge"/>
          <c:yMode val="edge"/>
          <c:x val="6.7186457201259445E-2"/>
          <c:y val="0.81085130012950701"/>
          <c:w val="0.90237683914642308"/>
          <c:h val="0.1891487033508566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
                  <a:lumOff val="35%"/>
                </a:schemeClr>
              </a:solidFill>
              <a:latin typeface="+mn-lt"/>
              <a:ea typeface="+mn-ea"/>
              <a:cs typeface="+mn-cs"/>
            </a:defRPr>
          </a:pPr>
          <a:endParaRPr lang="es-E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pPr>
      <a:endParaRPr lang="es-ES"/>
    </a:p>
  </c:txPr>
  <c:printSettings>
    <c:headerFooter/>
    <c:pageMargins b="0.75" l="0.7" r="0.7" t="0.75" header="0.3" footer="0.3"/>
    <c:pageSetup/>
  </c:printSettings>
</c:chartSpace>
</file>

<file path=xl/charts/chart20.xml><?xml version="1.0" encoding="utf-8"?>
<c:chartSpace xmlns:c="http://purl.oclc.org/ooxml/drawingml/chart" xmlns:a="http://purl.oclc.org/ooxml/drawingml/main" xmlns:r="http://purl.oclc.org/ooxml/officeDocument/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
              </a:lnSpc>
              <a:spcBef>
                <a:spcPts val="0"/>
              </a:spcBef>
              <a:spcAft>
                <a:spcPts val="0"/>
              </a:spcAft>
              <a:buClrTx/>
              <a:buSzTx/>
              <a:buFontTx/>
              <a:buNone/>
              <a:tabLst/>
              <a:defRPr sz="1400" b="1" i="0" u="none" strike="noStrike" kern="1200" cap="all" spc="50" baseline="0%">
                <a:solidFill>
                  <a:sysClr val="windowText" lastClr="000000">
                    <a:lumMod val="65%"/>
                    <a:lumOff val="35%"/>
                  </a:sysClr>
                </a:solidFill>
                <a:latin typeface="+mn-lt"/>
                <a:ea typeface="+mn-ea"/>
                <a:cs typeface="+mn-cs"/>
              </a:defRPr>
            </a:pPr>
            <a:r>
              <a:rPr lang="es-DO" sz="1400" b="0" i="0" baseline="0%">
                <a:effectLst/>
              </a:rPr>
              <a:t>DIRECCION ADMINISTRATIVA  </a:t>
            </a:r>
            <a:endParaRPr lang="es-ES">
              <a:effectLst/>
            </a:endParaRPr>
          </a:p>
          <a:p>
            <a:pPr marL="0" marR="0" indent="0" algn="ctr" defTabSz="914400" rtl="0" eaLnBrk="1" fontAlgn="auto" latinLnBrk="0" hangingPunct="1">
              <a:lnSpc>
                <a:spcPct val="100%"/>
              </a:lnSpc>
              <a:spcBef>
                <a:spcPts val="0"/>
              </a:spcBef>
              <a:spcAft>
                <a:spcPts val="0"/>
              </a:spcAft>
              <a:buClrTx/>
              <a:buSzTx/>
              <a:buFontTx/>
              <a:buNone/>
              <a:tabLst/>
              <a:defRPr sz="1400" b="1" i="0" u="none" strike="noStrike" kern="1200" cap="all" spc="50" baseline="0%">
                <a:solidFill>
                  <a:sysClr val="windowText" lastClr="000000">
                    <a:lumMod val="65%"/>
                    <a:lumOff val="35%"/>
                  </a:sysClr>
                </a:solidFill>
                <a:latin typeface="+mn-lt"/>
                <a:ea typeface="+mn-ea"/>
                <a:cs typeface="+mn-cs"/>
              </a:defRPr>
            </a:pPr>
            <a:r>
              <a:rPr lang="es-DO" sz="1400" b="0" i="0" baseline="0%">
                <a:effectLst/>
              </a:rPr>
              <a:t>EJECUCIÓN PROMEDIO</a:t>
            </a:r>
            <a:r>
              <a:rPr lang="es-DO" sz="1600" b="0" i="0" baseline="0%">
                <a:effectLst/>
              </a:rPr>
              <a:t> </a:t>
            </a:r>
            <a:endParaRPr lang="es-ES" sz="1050">
              <a:effectLst/>
            </a:endParaRPr>
          </a:p>
          <a:p>
            <a:pPr marL="0" marR="0" indent="0" algn="ctr" defTabSz="914400" rtl="0" eaLnBrk="1" fontAlgn="auto" latinLnBrk="0" hangingPunct="1">
              <a:lnSpc>
                <a:spcPct val="100%"/>
              </a:lnSpc>
              <a:spcBef>
                <a:spcPts val="0"/>
              </a:spcBef>
              <a:spcAft>
                <a:spcPts val="0"/>
              </a:spcAft>
              <a:buClrTx/>
              <a:buSzTx/>
              <a:buFontTx/>
              <a:buNone/>
              <a:tabLst/>
              <a:defRPr sz="1400" b="1" i="0" u="none" strike="noStrike" kern="1200" cap="all" spc="50" baseline="0%">
                <a:solidFill>
                  <a:sysClr val="windowText" lastClr="000000">
                    <a:lumMod val="65%"/>
                    <a:lumOff val="35%"/>
                  </a:sysClr>
                </a:solidFill>
                <a:latin typeface="+mn-lt"/>
                <a:ea typeface="+mn-ea"/>
                <a:cs typeface="+mn-cs"/>
              </a:defRPr>
            </a:pPr>
            <a:r>
              <a:rPr lang="en-US" sz="1100" b="1" i="0" u="none" strike="noStrike" cap="all" baseline="0%">
                <a:effectLst/>
              </a:rPr>
              <a:t>A</a:t>
            </a:r>
            <a:r>
              <a:rPr lang="es-DO" sz="1100" b="1" i="0" u="none" strike="noStrike" cap="all" baseline="0%">
                <a:effectLst/>
              </a:rPr>
              <a:t>ÑO </a:t>
            </a:r>
            <a:r>
              <a:rPr lang="es-ES" sz="1100" b="1" i="0" u="none" strike="noStrike" cap="all" baseline="0%">
                <a:effectLst/>
              </a:rPr>
              <a:t>2022</a:t>
            </a:r>
            <a:endParaRPr lang="es-ES" sz="1100"/>
          </a:p>
        </c:rich>
      </c:tx>
      <c:layout>
        <c:manualLayout>
          <c:xMode val="edge"/>
          <c:yMode val="edge"/>
          <c:x val="0.15131357109773044"/>
          <c:y val="0"/>
        </c:manualLayout>
      </c:layout>
      <c:overlay val="0"/>
      <c:spPr>
        <a:noFill/>
        <a:ln>
          <a:noFill/>
        </a:ln>
        <a:effectLst/>
      </c:spPr>
    </c:title>
    <c:autoTitleDeleted val="0"/>
    <c:plotArea>
      <c:layout>
        <c:manualLayout>
          <c:layoutTarget val="inner"/>
          <c:xMode val="edge"/>
          <c:yMode val="edge"/>
          <c:x val="0.10991477535896248"/>
          <c:y val="0.19956127179698382"/>
          <c:w val="0.48605341979311401"/>
          <c:h val="0.75032056140431147"/>
        </c:manualLayout>
      </c:layout>
      <c:doughnutChart>
        <c:varyColors val="1"/>
        <c:ser>
          <c:idx val="0"/>
          <c:order val="0"/>
          <c:dPt>
            <c:idx val="0"/>
            <c:bubble3D val="0"/>
            <c:spPr>
              <a:solidFill>
                <a:schemeClr val="tx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8C81-47BA-AEC8-7B87EC5B86CE}"/>
              </c:ext>
            </c:extLst>
          </c:dPt>
          <c:dPt>
            <c:idx val="1"/>
            <c:bubble3D val="0"/>
            <c:spPr>
              <a:solidFill>
                <a:srgbClr val="FF0000"/>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8C81-47BA-AEC8-7B87EC5B86CE}"/>
              </c:ext>
            </c:extLst>
          </c:dPt>
          <c:dLbls>
            <c:dLbl>
              <c:idx val="0"/>
              <c:layout>
                <c:manualLayout>
                  <c:x val="-4.14211826462869E-2"/>
                  <c:y val="-0.19605304412177249"/>
                </c:manualLayout>
              </c:layout>
              <c:tx>
                <c:rich>
                  <a:bodyPr rot="0" spcFirstLastPara="1" vertOverflow="ellipsis" vert="horz" wrap="square" lIns="38100" tIns="19050" rIns="38100" bIns="19050" anchor="ctr" anchorCtr="1">
                    <a:noAutofit/>
                  </a:bodyPr>
                  <a:lstStyle/>
                  <a:p>
                    <a:pPr>
                      <a:defRPr sz="1400" b="1" i="0" u="none" strike="noStrike" kern="1200" baseline="0%">
                        <a:solidFill>
                          <a:schemeClr val="tx1">
                            <a:lumMod val="65%"/>
                            <a:lumOff val="35%"/>
                          </a:schemeClr>
                        </a:solidFill>
                        <a:latin typeface="+mn-lt"/>
                        <a:ea typeface="+mn-ea"/>
                        <a:cs typeface="+mn-cs"/>
                      </a:defRPr>
                    </a:pPr>
                    <a:r>
                      <a:rPr lang="en-US" sz="1400">
                        <a:solidFill>
                          <a:schemeClr val="tx1">
                            <a:lumMod val="65%"/>
                            <a:lumOff val="35%"/>
                          </a:schemeClr>
                        </a:solidFill>
                      </a:rPr>
                      <a:t>91%</a:t>
                    </a:r>
                  </a:p>
                </c:rich>
              </c:tx>
              <c:spPr>
                <a:noFill/>
                <a:ln>
                  <a:noFill/>
                </a:ln>
                <a:effectLst/>
              </c:spPr>
              <c:showLegendKey val="0"/>
              <c:showVal val="0"/>
              <c:showCatName val="0"/>
              <c:showSerName val="0"/>
              <c:showPercent val="1"/>
              <c:showBubbleSize val="0"/>
              <c:extLst>
                <c:ext xmlns:c15="http://schemas.microsoft.com/office/drawing/2012/chart" uri="{CE6537A1-D6FC-4f65-9D91-7224C49458BB}">
                  <c15:layout>
                    <c:manualLayout>
                      <c:w val="0.19469933774916234"/>
                      <c:h val="0.25423871885777682"/>
                    </c:manualLayout>
                  </c15:layout>
                  <c15:showDataLabelsRange val="0"/>
                </c:ext>
                <c:ext xmlns:c16="http://schemas.microsoft.com/office/drawing/2014/chart" uri="{C3380CC4-5D6E-409C-BE32-E72D297353CC}">
                  <c16:uniqueId val="{00000001-8C81-47BA-AEC8-7B87EC5B86CE}"/>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S"/>
              </a:p>
            </c:txPr>
            <c:showLegendKey val="0"/>
            <c:showVal val="0"/>
            <c:showCatName val="0"/>
            <c:showSerName val="0"/>
            <c:showPercent val="1"/>
            <c:showBubbleSize val="0"/>
            <c:showLeaderLines val="1"/>
            <c:leaderLines>
              <c:spPr>
                <a:ln w="9525" cap="flat" cmpd="sng" algn="ctr">
                  <a:solidFill>
                    <a:schemeClr val="tx1">
                      <a:lumMod val="35%"/>
                      <a:lumOff val="65%"/>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'DATA - INFORME 3T. 2022'!$L$7:$M$7</c15:sqref>
                  </c15:fullRef>
                </c:ext>
              </c:extLst>
              <c:f>'DATA - INFORME 3T. 2022'!$L$7:$M$7</c:f>
              <c:strCache>
                <c:ptCount val="2"/>
                <c:pt idx="0">
                  <c:v>Metas Ejecutadas</c:v>
                </c:pt>
                <c:pt idx="1">
                  <c:v>Metas No Ejecutadas</c:v>
                </c:pt>
              </c:strCache>
            </c:strRef>
          </c:cat>
          <c:val>
            <c:numRef>
              <c:extLst>
                <c:ext xmlns:c15="http://schemas.microsoft.com/office/drawing/2012/chart" uri="{02D57815-91ED-43cb-92C2-25804820EDAC}">
                  <c15:fullRef>
                    <c15:sqref>('DATA - INFORME 3T. 2022'!$J$116,'DATA - INFORME 3T. 2022'!$J$119,'DATA - INFORME 3T. 2022'!$J$119)</c15:sqref>
                  </c15:fullRef>
                </c:ext>
              </c:extLst>
              <c:f>('DATA - INFORME 3T. 2022'!$J$116,'DATA - INFORME 3T. 2022'!$J$119)</c:f>
              <c:numCache>
                <c:formatCode>0%</c:formatCode>
                <c:ptCount val="2"/>
                <c:pt idx="0">
                  <c:v>0.700407196969697</c:v>
                </c:pt>
                <c:pt idx="1">
                  <c:v>6.8436395202020162E-2</c:v>
                </c:pt>
              </c:numCache>
            </c:numRef>
          </c:val>
          <c:extLst>
            <c:ext xmlns:c16="http://schemas.microsoft.com/office/drawing/2014/chart" uri="{C3380CC4-5D6E-409C-BE32-E72D297353CC}">
              <c16:uniqueId val="{00000004-8C81-47BA-AEC8-7B87EC5B86CE}"/>
            </c:ext>
          </c:extLst>
        </c:ser>
        <c:dLbls>
          <c:showLegendKey val="0"/>
          <c:showVal val="0"/>
          <c:showCatName val="0"/>
          <c:showSerName val="0"/>
          <c:showPercent val="1"/>
          <c:showBubbleSize val="0"/>
          <c:showLeaderLines val="1"/>
        </c:dLbls>
        <c:firstSliceAng val="0"/>
        <c:holeSize val="50"/>
      </c:doughnutChart>
    </c:plotArea>
    <c:legend>
      <c:legendPos val="r"/>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
                  <a:lumOff val="35%"/>
                </a:schemeClr>
              </a:solidFill>
              <a:latin typeface="+mn-lt"/>
              <a:ea typeface="+mn-ea"/>
              <a:cs typeface="+mn-cs"/>
            </a:defRPr>
          </a:pPr>
          <a:endParaRPr lang="es-ES"/>
        </a:p>
      </c:txPr>
    </c:legend>
    <c:plotVisOnly val="1"/>
    <c:dispBlanksAs val="gap"/>
    <c:showDLblsOverMax val="0"/>
  </c:chart>
  <c:txPr>
    <a:bodyPr/>
    <a:lstStyle/>
    <a:p>
      <a:pPr>
        <a:defRPr/>
      </a:pPr>
      <a:endParaRPr lang="es-ES"/>
    </a:p>
  </c:txPr>
  <c:printSettings>
    <c:headerFooter/>
    <c:pageMargins b="0.75" l="0.7" r="0.7" t="0.75" header="0.3" footer="0.3"/>
    <c:pageSetup/>
  </c:printSettings>
</c:chartSpace>
</file>

<file path=xl/charts/chart21.xml><?xml version="1.0" encoding="utf-8"?>
<c:chartSpace xmlns:c="http://purl.oclc.org/ooxml/drawingml/chart" xmlns:a="http://purl.oclc.org/ooxml/drawingml/main" xmlns:r="http://purl.oclc.org/ooxml/officeDocument/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
              </a:lnSpc>
              <a:spcBef>
                <a:spcPts val="0"/>
              </a:spcBef>
              <a:spcAft>
                <a:spcPts val="0"/>
              </a:spcAft>
              <a:buClrTx/>
              <a:buSzTx/>
              <a:buFontTx/>
              <a:buNone/>
              <a:tabLst/>
              <a:defRPr sz="1400" b="1" i="0" u="none" strike="noStrike" kern="1200" cap="all" spc="50" baseline="0%">
                <a:solidFill>
                  <a:sysClr val="windowText" lastClr="000000">
                    <a:lumMod val="65%"/>
                    <a:lumOff val="35%"/>
                  </a:sysClr>
                </a:solidFill>
                <a:latin typeface="+mn-lt"/>
                <a:ea typeface="+mn-ea"/>
                <a:cs typeface="+mn-cs"/>
              </a:defRPr>
            </a:pPr>
            <a:r>
              <a:rPr lang="es-DO" sz="1400" b="0" i="0" baseline="0%">
                <a:effectLst/>
              </a:rPr>
              <a:t>DIRECCION FINANCIERA </a:t>
            </a:r>
            <a:endParaRPr lang="es-ES">
              <a:effectLst/>
            </a:endParaRPr>
          </a:p>
          <a:p>
            <a:pPr marL="0" marR="0" indent="0" algn="ctr" defTabSz="914400" rtl="0" eaLnBrk="1" fontAlgn="auto" latinLnBrk="0" hangingPunct="1">
              <a:lnSpc>
                <a:spcPct val="100%"/>
              </a:lnSpc>
              <a:spcBef>
                <a:spcPts val="0"/>
              </a:spcBef>
              <a:spcAft>
                <a:spcPts val="0"/>
              </a:spcAft>
              <a:buClrTx/>
              <a:buSzTx/>
              <a:buFontTx/>
              <a:buNone/>
              <a:tabLst/>
              <a:defRPr sz="1400" b="1" i="0" u="none" strike="noStrike" kern="1200" cap="all" spc="50" baseline="0%">
                <a:solidFill>
                  <a:sysClr val="windowText" lastClr="000000">
                    <a:lumMod val="65%"/>
                    <a:lumOff val="35%"/>
                  </a:sysClr>
                </a:solidFill>
                <a:latin typeface="+mn-lt"/>
                <a:ea typeface="+mn-ea"/>
                <a:cs typeface="+mn-cs"/>
              </a:defRPr>
            </a:pPr>
            <a:r>
              <a:rPr lang="es-DO" sz="1400" b="0" i="0" baseline="0%">
                <a:effectLst/>
              </a:rPr>
              <a:t>EJECUCIÓN PROMEDIO</a:t>
            </a:r>
            <a:r>
              <a:rPr lang="es-DO" sz="1600" b="0" i="0" baseline="0%">
                <a:effectLst/>
              </a:rPr>
              <a:t> </a:t>
            </a:r>
            <a:endParaRPr lang="es-ES" sz="1050">
              <a:effectLst/>
            </a:endParaRPr>
          </a:p>
          <a:p>
            <a:pPr marL="0" marR="0" indent="0" algn="ctr" defTabSz="914400" rtl="0" eaLnBrk="1" fontAlgn="auto" latinLnBrk="0" hangingPunct="1">
              <a:lnSpc>
                <a:spcPct val="100%"/>
              </a:lnSpc>
              <a:spcBef>
                <a:spcPts val="0"/>
              </a:spcBef>
              <a:spcAft>
                <a:spcPts val="0"/>
              </a:spcAft>
              <a:buClrTx/>
              <a:buSzTx/>
              <a:buFontTx/>
              <a:buNone/>
              <a:tabLst/>
              <a:defRPr sz="1400" b="1" i="0" u="none" strike="noStrike" kern="1200" cap="all" spc="50" baseline="0%">
                <a:solidFill>
                  <a:sysClr val="windowText" lastClr="000000">
                    <a:lumMod val="65%"/>
                    <a:lumOff val="35%"/>
                  </a:sysClr>
                </a:solidFill>
                <a:latin typeface="+mn-lt"/>
                <a:ea typeface="+mn-ea"/>
                <a:cs typeface="+mn-cs"/>
              </a:defRPr>
            </a:pPr>
            <a:r>
              <a:rPr lang="en-US" sz="1100" b="1" i="0" u="none" strike="noStrike" cap="all" baseline="0%">
                <a:effectLst/>
              </a:rPr>
              <a:t>A</a:t>
            </a:r>
            <a:r>
              <a:rPr lang="es-DO" sz="1100" b="1" i="0" u="none" strike="noStrike" cap="all" baseline="0%">
                <a:effectLst/>
              </a:rPr>
              <a:t>ÑO </a:t>
            </a:r>
            <a:r>
              <a:rPr lang="es-ES" sz="1100" b="1" i="0" u="none" strike="noStrike" cap="all" baseline="0%">
                <a:effectLst/>
              </a:rPr>
              <a:t>2022</a:t>
            </a:r>
            <a:endParaRPr lang="es-ES" sz="1100"/>
          </a:p>
        </c:rich>
      </c:tx>
      <c:layout>
        <c:manualLayout>
          <c:xMode val="edge"/>
          <c:yMode val="edge"/>
          <c:x val="0.14739200247027945"/>
          <c:y val="0"/>
        </c:manualLayout>
      </c:layout>
      <c:overlay val="0"/>
      <c:spPr>
        <a:noFill/>
        <a:ln>
          <a:noFill/>
        </a:ln>
        <a:effectLst/>
      </c:spPr>
    </c:title>
    <c:autoTitleDeleted val="0"/>
    <c:plotArea>
      <c:layout>
        <c:manualLayout>
          <c:layoutTarget val="inner"/>
          <c:xMode val="edge"/>
          <c:yMode val="edge"/>
          <c:x val="0.10991477535896248"/>
          <c:y val="0.19956127179698382"/>
          <c:w val="0.48605341979311401"/>
          <c:h val="0.75032056140431147"/>
        </c:manualLayout>
      </c:layout>
      <c:doughnutChart>
        <c:varyColors val="1"/>
        <c:ser>
          <c:idx val="0"/>
          <c:order val="0"/>
          <c:dPt>
            <c:idx val="0"/>
            <c:bubble3D val="0"/>
            <c:spPr>
              <a:solidFill>
                <a:schemeClr val="tx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F88D-4FFB-9711-7EA36E44CD00}"/>
              </c:ext>
            </c:extLst>
          </c:dPt>
          <c:dPt>
            <c:idx val="1"/>
            <c:bubble3D val="0"/>
            <c:spPr>
              <a:solidFill>
                <a:srgbClr val="FF0000"/>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F88D-4FFB-9711-7EA36E44CD00}"/>
              </c:ext>
            </c:extLst>
          </c:dPt>
          <c:dLbls>
            <c:dLbl>
              <c:idx val="0"/>
              <c:layout>
                <c:manualLayout>
                  <c:x val="-1.7891925274046625E-2"/>
                  <c:y val="-0.18275345679153385"/>
                </c:manualLayout>
              </c:layout>
              <c:tx>
                <c:rich>
                  <a:bodyPr rot="0" spcFirstLastPara="1" vertOverflow="ellipsis" vert="horz" wrap="square" lIns="38100" tIns="19050" rIns="38100" bIns="19050" anchor="ctr" anchorCtr="1">
                    <a:noAutofit/>
                  </a:bodyPr>
                  <a:lstStyle/>
                  <a:p>
                    <a:pPr>
                      <a:defRPr sz="1400" b="1" i="0" u="none" strike="noStrike" kern="1200" baseline="0%">
                        <a:solidFill>
                          <a:schemeClr val="tx1">
                            <a:lumMod val="65%"/>
                            <a:lumOff val="35%"/>
                          </a:schemeClr>
                        </a:solidFill>
                        <a:latin typeface="+mn-lt"/>
                        <a:ea typeface="+mn-ea"/>
                        <a:cs typeface="+mn-cs"/>
                      </a:defRPr>
                    </a:pPr>
                    <a:r>
                      <a:rPr lang="en-US" sz="1400">
                        <a:solidFill>
                          <a:schemeClr val="tx1">
                            <a:lumMod val="65%"/>
                            <a:lumOff val="35%"/>
                          </a:schemeClr>
                        </a:solidFill>
                      </a:rPr>
                      <a:t>96%</a:t>
                    </a:r>
                  </a:p>
                </c:rich>
              </c:tx>
              <c:spPr>
                <a:noFill/>
                <a:ln>
                  <a:noFill/>
                </a:ln>
                <a:effectLst/>
              </c:spPr>
              <c:showLegendKey val="0"/>
              <c:showVal val="0"/>
              <c:showCatName val="0"/>
              <c:showSerName val="0"/>
              <c:showPercent val="1"/>
              <c:showBubbleSize val="0"/>
              <c:extLst>
                <c:ext xmlns:c15="http://schemas.microsoft.com/office/drawing/2012/chart" uri="{CE6537A1-D6FC-4f65-9D91-7224C49458BB}">
                  <c15:layout>
                    <c:manualLayout>
                      <c:w val="0.19469939786938398"/>
                      <c:h val="0.36708499334090289"/>
                    </c:manualLayout>
                  </c15:layout>
                  <c15:showDataLabelsRange val="0"/>
                </c:ext>
                <c:ext xmlns:c16="http://schemas.microsoft.com/office/drawing/2014/chart" uri="{C3380CC4-5D6E-409C-BE32-E72D297353CC}">
                  <c16:uniqueId val="{00000001-F88D-4FFB-9711-7EA36E44CD00}"/>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S"/>
              </a:p>
            </c:txPr>
            <c:showLegendKey val="0"/>
            <c:showVal val="0"/>
            <c:showCatName val="0"/>
            <c:showSerName val="0"/>
            <c:showPercent val="1"/>
            <c:showBubbleSize val="0"/>
            <c:showLeaderLines val="1"/>
            <c:leaderLines>
              <c:spPr>
                <a:ln w="9525" cap="flat" cmpd="sng" algn="ctr">
                  <a:solidFill>
                    <a:schemeClr val="tx1">
                      <a:lumMod val="35%"/>
                      <a:lumOff val="65%"/>
                    </a:schemeClr>
                  </a:solidFill>
                  <a:round/>
                </a:ln>
                <a:effectLst/>
              </c:spPr>
            </c:leaderLines>
            <c:extLst>
              <c:ext xmlns:c15="http://schemas.microsoft.com/office/drawing/2012/chart" uri="{CE6537A1-D6FC-4f65-9D91-7224C49458BB}"/>
            </c:extLst>
          </c:dLbls>
          <c:cat>
            <c:strRef>
              <c:f>'DATA - INFORME 3T. 2022'!$L$7:$M$7</c:f>
              <c:strCache>
                <c:ptCount val="2"/>
                <c:pt idx="0">
                  <c:v>Metas Ejecutadas</c:v>
                </c:pt>
                <c:pt idx="1">
                  <c:v>Metas No Ejecutadas</c:v>
                </c:pt>
              </c:strCache>
            </c:strRef>
          </c:cat>
          <c:val>
            <c:numRef>
              <c:f>('DATA - INFORME 3T. 2022'!$K$116,'DATA - INFORME 3T. 2022'!$K$119)</c:f>
              <c:numCache>
                <c:formatCode>0%</c:formatCode>
                <c:ptCount val="2"/>
                <c:pt idx="0">
                  <c:v>0.92338235294117654</c:v>
                </c:pt>
                <c:pt idx="1">
                  <c:v>0.04</c:v>
                </c:pt>
              </c:numCache>
            </c:numRef>
          </c:val>
          <c:extLst>
            <c:ext xmlns:c16="http://schemas.microsoft.com/office/drawing/2014/chart" uri="{C3380CC4-5D6E-409C-BE32-E72D297353CC}">
              <c16:uniqueId val="{00000004-F88D-4FFB-9711-7EA36E44CD00}"/>
            </c:ext>
          </c:extLst>
        </c:ser>
        <c:dLbls>
          <c:showLegendKey val="0"/>
          <c:showVal val="0"/>
          <c:showCatName val="0"/>
          <c:showSerName val="0"/>
          <c:showPercent val="1"/>
          <c:showBubbleSize val="0"/>
          <c:showLeaderLines val="1"/>
        </c:dLbls>
        <c:firstSliceAng val="0"/>
        <c:holeSize val="50"/>
      </c:doughnutChart>
    </c:plotArea>
    <c:legend>
      <c:legendPos val="r"/>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
                  <a:lumOff val="35%"/>
                </a:schemeClr>
              </a:solidFill>
              <a:latin typeface="+mn-lt"/>
              <a:ea typeface="+mn-ea"/>
              <a:cs typeface="+mn-cs"/>
            </a:defRPr>
          </a:pPr>
          <a:endParaRPr lang="es-ES"/>
        </a:p>
      </c:txPr>
    </c:legend>
    <c:plotVisOnly val="1"/>
    <c:dispBlanksAs val="gap"/>
    <c:showDLblsOverMax val="0"/>
  </c:chart>
  <c:txPr>
    <a:bodyPr/>
    <a:lstStyle/>
    <a:p>
      <a:pPr>
        <a:defRPr/>
      </a:pPr>
      <a:endParaRPr lang="es-ES"/>
    </a:p>
  </c:txPr>
  <c:printSettings>
    <c:headerFooter/>
    <c:pageMargins b="0.75" l="0.7" r="0.7" t="0.75" header="0.3" footer="0.3"/>
    <c:pageSetup/>
  </c:printSettings>
</c:chartSpace>
</file>

<file path=xl/charts/chart22.xml><?xml version="1.0" encoding="utf-8"?>
<c:chartSpace xmlns:c="http://purl.oclc.org/ooxml/drawingml/chart" xmlns:a="http://purl.oclc.org/ooxml/drawingml/main" xmlns:r="http://purl.oclc.org/ooxml/officeDocument/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
              </a:lnSpc>
              <a:spcBef>
                <a:spcPts val="0"/>
              </a:spcBef>
              <a:spcAft>
                <a:spcPts val="0"/>
              </a:spcAft>
              <a:buClrTx/>
              <a:buSzTx/>
              <a:buFontTx/>
              <a:buNone/>
              <a:tabLst/>
              <a:defRPr sz="1400" b="1" i="0" u="none" strike="noStrike" kern="1200" cap="all" spc="50" baseline="0%">
                <a:solidFill>
                  <a:sysClr val="windowText" lastClr="000000">
                    <a:lumMod val="65%"/>
                    <a:lumOff val="35%"/>
                  </a:sysClr>
                </a:solidFill>
                <a:latin typeface="+mn-lt"/>
                <a:ea typeface="+mn-ea"/>
                <a:cs typeface="+mn-cs"/>
              </a:defRPr>
            </a:pPr>
            <a:r>
              <a:rPr lang="es-DO" sz="1400" b="1" i="0" u="none" strike="noStrike" cap="all" baseline="0%">
                <a:effectLst/>
              </a:rPr>
              <a:t>DIRECCION DE RECURSOS HUMANOS</a:t>
            </a:r>
            <a:r>
              <a:rPr lang="es-DO" sz="1400" b="0" i="0" baseline="0%">
                <a:effectLst/>
              </a:rPr>
              <a:t>  </a:t>
            </a:r>
            <a:endParaRPr lang="es-ES">
              <a:effectLst/>
            </a:endParaRPr>
          </a:p>
          <a:p>
            <a:pPr marL="0" marR="0" indent="0" algn="ctr" defTabSz="914400" rtl="0" eaLnBrk="1" fontAlgn="auto" latinLnBrk="0" hangingPunct="1">
              <a:lnSpc>
                <a:spcPct val="100%"/>
              </a:lnSpc>
              <a:spcBef>
                <a:spcPts val="0"/>
              </a:spcBef>
              <a:spcAft>
                <a:spcPts val="0"/>
              </a:spcAft>
              <a:buClrTx/>
              <a:buSzTx/>
              <a:buFontTx/>
              <a:buNone/>
              <a:tabLst/>
              <a:defRPr sz="1400" b="1" i="0" u="none" strike="noStrike" kern="1200" cap="all" spc="50" baseline="0%">
                <a:solidFill>
                  <a:sysClr val="windowText" lastClr="000000">
                    <a:lumMod val="65%"/>
                    <a:lumOff val="35%"/>
                  </a:sysClr>
                </a:solidFill>
                <a:latin typeface="+mn-lt"/>
                <a:ea typeface="+mn-ea"/>
                <a:cs typeface="+mn-cs"/>
              </a:defRPr>
            </a:pPr>
            <a:r>
              <a:rPr lang="es-DO" sz="1400" b="0" i="0" baseline="0%">
                <a:effectLst/>
              </a:rPr>
              <a:t>EJECUCIÓN PROMEDIO</a:t>
            </a:r>
            <a:r>
              <a:rPr lang="es-DO" sz="1600" b="0" i="0" baseline="0%">
                <a:effectLst/>
              </a:rPr>
              <a:t> </a:t>
            </a:r>
            <a:endParaRPr lang="es-ES" sz="1050">
              <a:effectLst/>
            </a:endParaRPr>
          </a:p>
          <a:p>
            <a:pPr marL="0" marR="0" indent="0" algn="ctr" defTabSz="914400" rtl="0" eaLnBrk="1" fontAlgn="auto" latinLnBrk="0" hangingPunct="1">
              <a:lnSpc>
                <a:spcPct val="100%"/>
              </a:lnSpc>
              <a:spcBef>
                <a:spcPts val="0"/>
              </a:spcBef>
              <a:spcAft>
                <a:spcPts val="0"/>
              </a:spcAft>
              <a:buClrTx/>
              <a:buSzTx/>
              <a:buFontTx/>
              <a:buNone/>
              <a:tabLst/>
              <a:defRPr sz="1400" b="1" i="0" u="none" strike="noStrike" kern="1200" cap="all" spc="50" baseline="0%">
                <a:solidFill>
                  <a:sysClr val="windowText" lastClr="000000">
                    <a:lumMod val="65%"/>
                    <a:lumOff val="35%"/>
                  </a:sysClr>
                </a:solidFill>
                <a:latin typeface="+mn-lt"/>
                <a:ea typeface="+mn-ea"/>
                <a:cs typeface="+mn-cs"/>
              </a:defRPr>
            </a:pPr>
            <a:r>
              <a:rPr lang="es-ES" sz="1100"/>
              <a:t>     </a:t>
            </a:r>
            <a:r>
              <a:rPr lang="en-US" sz="1100" b="1" i="0" u="none" strike="noStrike" cap="all" baseline="0%">
                <a:effectLst/>
              </a:rPr>
              <a:t>A</a:t>
            </a:r>
            <a:r>
              <a:rPr lang="es-DO" sz="1100" b="1" i="0" u="none" strike="noStrike" cap="all" baseline="0%">
                <a:effectLst/>
              </a:rPr>
              <a:t>ÑO </a:t>
            </a:r>
            <a:r>
              <a:rPr lang="es-ES" sz="1100" b="1" i="0" u="none" strike="noStrike" cap="all" baseline="0%">
                <a:effectLst/>
              </a:rPr>
              <a:t>2022</a:t>
            </a:r>
            <a:endParaRPr lang="es-ES" sz="1100"/>
          </a:p>
        </c:rich>
      </c:tx>
      <c:layout>
        <c:manualLayout>
          <c:xMode val="edge"/>
          <c:yMode val="edge"/>
          <c:x val="0.15131357109773044"/>
          <c:y val="0"/>
        </c:manualLayout>
      </c:layout>
      <c:overlay val="0"/>
      <c:spPr>
        <a:noFill/>
        <a:ln>
          <a:noFill/>
        </a:ln>
        <a:effectLst/>
      </c:spPr>
    </c:title>
    <c:autoTitleDeleted val="0"/>
    <c:plotArea>
      <c:layout>
        <c:manualLayout>
          <c:layoutTarget val="inner"/>
          <c:xMode val="edge"/>
          <c:yMode val="edge"/>
          <c:x val="0.11383634398641346"/>
          <c:y val="0.23162483031363532"/>
          <c:w val="0.48605341979311401"/>
          <c:h val="0.75032056140431147"/>
        </c:manualLayout>
      </c:layout>
      <c:doughnutChart>
        <c:varyColors val="1"/>
        <c:ser>
          <c:idx val="0"/>
          <c:order val="0"/>
          <c:dPt>
            <c:idx val="0"/>
            <c:bubble3D val="0"/>
            <c:spPr>
              <a:solidFill>
                <a:schemeClr val="tx2"/>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1-6DC8-416D-8EA3-BB9D75EE0EF8}"/>
              </c:ext>
            </c:extLst>
          </c:dPt>
          <c:dPt>
            <c:idx val="1"/>
            <c:bubble3D val="0"/>
            <c:spPr>
              <a:solidFill>
                <a:srgbClr val="FF0000"/>
              </a:solidFill>
              <a:ln>
                <a:noFill/>
              </a:ln>
              <a:effectLst/>
              <a:scene3d>
                <a:camera prst="orthographicFront"/>
                <a:lightRig rig="brightRoom" dir="t"/>
              </a:scene3d>
              <a:sp3d prstMaterial="flat">
                <a:bevelT w="50800" h="101600" prst="angle"/>
                <a:contourClr>
                  <a:srgbClr val="000000"/>
                </a:contourClr>
              </a:sp3d>
            </c:spPr>
            <c:extLst>
              <c:ext xmlns:c16="http://schemas.microsoft.com/office/drawing/2014/chart" uri="{C3380CC4-5D6E-409C-BE32-E72D297353CC}">
                <c16:uniqueId val="{00000003-6DC8-416D-8EA3-BB9D75EE0EF8}"/>
              </c:ext>
            </c:extLst>
          </c:dPt>
          <c:dLbls>
            <c:dLbl>
              <c:idx val="0"/>
              <c:layout>
                <c:manualLayout>
                  <c:x val="-1.397035664659561E-2"/>
                  <c:y val="-0.18721866066127338"/>
                </c:manualLayout>
              </c:layout>
              <c:tx>
                <c:rich>
                  <a:bodyPr rot="0" spcFirstLastPara="1" vertOverflow="ellipsis" vert="horz" wrap="square" lIns="38100" tIns="19050" rIns="38100" bIns="19050" anchor="ctr" anchorCtr="1">
                    <a:noAutofit/>
                  </a:bodyPr>
                  <a:lstStyle/>
                  <a:p>
                    <a:pPr>
                      <a:defRPr sz="1400" b="1" i="0" u="none" strike="noStrike" kern="1200" baseline="0%">
                        <a:solidFill>
                          <a:schemeClr val="tx1">
                            <a:lumMod val="65%"/>
                            <a:lumOff val="35%"/>
                          </a:schemeClr>
                        </a:solidFill>
                        <a:latin typeface="+mn-lt"/>
                        <a:ea typeface="+mn-ea"/>
                        <a:cs typeface="+mn-cs"/>
                      </a:defRPr>
                    </a:pPr>
                    <a:r>
                      <a:rPr lang="en-US" sz="1400">
                        <a:solidFill>
                          <a:schemeClr val="tx1">
                            <a:lumMod val="65%"/>
                            <a:lumOff val="35%"/>
                          </a:schemeClr>
                        </a:solidFill>
                      </a:rPr>
                      <a:t>99%</a:t>
                    </a:r>
                  </a:p>
                </c:rich>
              </c:tx>
              <c:spPr>
                <a:noFill/>
                <a:ln>
                  <a:noFill/>
                </a:ln>
                <a:effectLst/>
              </c:spPr>
              <c:showLegendKey val="0"/>
              <c:showVal val="0"/>
              <c:showCatName val="0"/>
              <c:showSerName val="0"/>
              <c:showPercent val="1"/>
              <c:showBubbleSize val="0"/>
              <c:extLst>
                <c:ext xmlns:c15="http://schemas.microsoft.com/office/drawing/2012/chart" uri="{CE6537A1-D6FC-4f65-9D91-7224C49458BB}">
                  <c15:layout>
                    <c:manualLayout>
                      <c:w val="0.18685626061448202"/>
                      <c:h val="0.40583921622990682"/>
                    </c:manualLayout>
                  </c15:layout>
                  <c15:showDataLabelsRange val="0"/>
                </c:ext>
                <c:ext xmlns:c16="http://schemas.microsoft.com/office/drawing/2014/chart" uri="{C3380CC4-5D6E-409C-BE32-E72D297353CC}">
                  <c16:uniqueId val="{00000001-6DC8-416D-8EA3-BB9D75EE0EF8}"/>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es-ES"/>
              </a:p>
            </c:txPr>
            <c:showLegendKey val="0"/>
            <c:showVal val="0"/>
            <c:showCatName val="0"/>
            <c:showSerName val="0"/>
            <c:showPercent val="1"/>
            <c:showBubbleSize val="0"/>
            <c:showLeaderLines val="1"/>
            <c:leaderLines>
              <c:spPr>
                <a:ln w="9525" cap="flat" cmpd="sng" algn="ctr">
                  <a:solidFill>
                    <a:schemeClr val="tx1">
                      <a:lumMod val="35%"/>
                      <a:lumOff val="65%"/>
                    </a:schemeClr>
                  </a:solidFill>
                  <a:round/>
                </a:ln>
                <a:effectLst/>
              </c:spPr>
            </c:leaderLines>
            <c:extLst>
              <c:ext xmlns:c15="http://schemas.microsoft.com/office/drawing/2012/chart" uri="{CE6537A1-D6FC-4f65-9D91-7224C49458BB}"/>
            </c:extLst>
          </c:dLbls>
          <c:cat>
            <c:strRef>
              <c:f>'DATA - INFORME 3T. 2022'!$L$7:$M$7</c:f>
              <c:strCache>
                <c:ptCount val="2"/>
                <c:pt idx="0">
                  <c:v>Metas Ejecutadas</c:v>
                </c:pt>
                <c:pt idx="1">
                  <c:v>Metas No Ejecutadas</c:v>
                </c:pt>
              </c:strCache>
            </c:strRef>
          </c:cat>
          <c:val>
            <c:numRef>
              <c:f>('DATA - INFORME 3T. 2022'!$J$133,'DATA - INFORME 3T. 2022'!$J$136)</c:f>
              <c:numCache>
                <c:formatCode>0%</c:formatCode>
                <c:ptCount val="2"/>
                <c:pt idx="0">
                  <c:v>0.97777777777777786</c:v>
                </c:pt>
                <c:pt idx="1">
                  <c:v>0.01</c:v>
                </c:pt>
              </c:numCache>
            </c:numRef>
          </c:val>
          <c:extLst>
            <c:ext xmlns:c16="http://schemas.microsoft.com/office/drawing/2014/chart" uri="{C3380CC4-5D6E-409C-BE32-E72D297353CC}">
              <c16:uniqueId val="{00000004-6DC8-416D-8EA3-BB9D75EE0EF8}"/>
            </c:ext>
          </c:extLst>
        </c:ser>
        <c:dLbls>
          <c:showLegendKey val="0"/>
          <c:showVal val="0"/>
          <c:showCatName val="0"/>
          <c:showSerName val="0"/>
          <c:showPercent val="1"/>
          <c:showBubbleSize val="0"/>
          <c:showLeaderLines val="1"/>
        </c:dLbls>
        <c:firstSliceAng val="0"/>
        <c:holeSize val="50"/>
      </c:doughnutChart>
    </c:plotArea>
    <c:legend>
      <c:legendPos val="r"/>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
                  <a:lumOff val="35%"/>
                </a:schemeClr>
              </a:solidFill>
              <a:latin typeface="+mn-lt"/>
              <a:ea typeface="+mn-ea"/>
              <a:cs typeface="+mn-cs"/>
            </a:defRPr>
          </a:pPr>
          <a:endParaRPr lang="es-ES"/>
        </a:p>
      </c:txPr>
    </c:legend>
    <c:plotVisOnly val="1"/>
    <c:dispBlanksAs val="gap"/>
    <c:showDLblsOverMax val="0"/>
  </c:chart>
  <c:txPr>
    <a:bodyPr/>
    <a:lstStyle/>
    <a:p>
      <a:pPr>
        <a:defRPr/>
      </a:pPr>
      <a:endParaRPr lang="es-ES"/>
    </a:p>
  </c:txPr>
  <c:printSettings>
    <c:headerFooter/>
    <c:pageMargins b="0.75" l="0.7" r="0.7" t="0.75" header="0.3" footer="0.3"/>
    <c:pageSetup/>
  </c:printSettings>
</c:chartSpace>
</file>

<file path=xl/charts/chart23.xml><?xml version="1.0" encoding="utf-8"?>
<c:chartSpace xmlns:c="http://purl.oclc.org/ooxml/drawingml/chart" xmlns:a="http://purl.oclc.org/ooxml/drawingml/main" xmlns:r="http://purl.oclc.org/ooxml/officeDocument/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
                    <a:lumOff val="35%"/>
                  </a:schemeClr>
                </a:solidFill>
                <a:latin typeface="+mn-lt"/>
                <a:ea typeface="+mn-ea"/>
                <a:cs typeface="+mn-cs"/>
              </a:defRPr>
            </a:pPr>
            <a:r>
              <a:rPr lang="es-ES"/>
              <a:t>Departamento de Fomento Cooperativa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
                  <a:lumOff val="35%"/>
                </a:schemeClr>
              </a:solidFill>
              <a:latin typeface="+mn-lt"/>
              <a:ea typeface="+mn-ea"/>
              <a:cs typeface="+mn-cs"/>
            </a:defRPr>
          </a:pPr>
          <a:endParaRPr lang="es-ES"/>
        </a:p>
      </c:txPr>
    </c:title>
    <c:autoTitleDeleted val="0"/>
    <c:plotArea>
      <c:layout>
        <c:manualLayout>
          <c:layoutTarget val="inner"/>
          <c:xMode val="edge"/>
          <c:yMode val="edge"/>
          <c:x val="2.9681963582677162E-2"/>
          <c:y val="1.1992401059037925E-2"/>
          <c:w val="0.91772973660858614"/>
          <c:h val="0.96395448538883866"/>
        </c:manualLayout>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
                        <a:lumOff val="25%"/>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
                          <a:lumOff val="65%"/>
                        </a:schemeClr>
                      </a:solidFill>
                      <a:round/>
                    </a:ln>
                    <a:effectLst/>
                  </c:spPr>
                </c15:leaderLines>
              </c:ext>
            </c:extLst>
          </c:dLbls>
          <c:cat>
            <c:strRef>
              <c:f>'Data INFORME 3T 2022 X ACTIVID'!$C$24:$C$27</c:f>
              <c:strCache>
                <c:ptCount val="3"/>
                <c:pt idx="0">
                  <c:v>Usuarios que recibieron asistencia</c:v>
                </c:pt>
                <c:pt idx="1">
                  <c:v>Talleres impartidos</c:v>
                </c:pt>
                <c:pt idx="2">
                  <c:v>Charlas impartidas</c:v>
                </c:pt>
              </c:strCache>
            </c:strRef>
          </c:cat>
          <c:val>
            <c:numRef>
              <c:f>'Data INFORME 3T 2022 X ACTIVID'!$D$24:$D$27</c:f>
              <c:numCache>
                <c:formatCode>0%</c:formatCode>
                <c:ptCount val="3"/>
                <c:pt idx="0">
                  <c:v>0.93</c:v>
                </c:pt>
                <c:pt idx="1">
                  <c:v>1</c:v>
                </c:pt>
                <c:pt idx="2">
                  <c:v>0.83</c:v>
                </c:pt>
              </c:numCache>
            </c:numRef>
          </c:val>
          <c:extLst>
            <c:ext xmlns:c16="http://schemas.microsoft.com/office/drawing/2014/chart" uri="{C3380CC4-5D6E-409C-BE32-E72D297353CC}">
              <c16:uniqueId val="{00000000-1D8F-499B-B56C-0D769D875CD2}"/>
            </c:ext>
          </c:extLst>
        </c:ser>
        <c:dLbls>
          <c:showLegendKey val="0"/>
          <c:showVal val="0"/>
          <c:showCatName val="0"/>
          <c:showSerName val="0"/>
          <c:showPercent val="0"/>
          <c:showBubbleSize val="0"/>
        </c:dLbls>
        <c:gapWidth val="219"/>
        <c:overlap val="-27"/>
        <c:axId val="512558552"/>
        <c:axId val="512563472"/>
      </c:barChart>
      <c:catAx>
        <c:axId val="512558552"/>
        <c:scaling>
          <c:orientation val="minMax"/>
        </c:scaling>
        <c:delete val="0"/>
        <c:axPos val="b"/>
        <c:numFmt formatCode="General" sourceLinked="1"/>
        <c:majorTickMark val="none"/>
        <c:minorTickMark val="none"/>
        <c:tickLblPos val="nextTo"/>
        <c:spPr>
          <a:noFill/>
          <a:ln w="9525" cap="flat" cmpd="sng" algn="ctr">
            <a:solidFill>
              <a:schemeClr val="tx1">
                <a:lumMod val="15%"/>
                <a:lumOff val="85%"/>
              </a:schemeClr>
            </a:solidFill>
            <a:round/>
          </a:ln>
          <a:effectLst/>
        </c:spPr>
        <c:txPr>
          <a:bodyPr rot="-60000000" spcFirstLastPara="1" vertOverflow="ellipsis" vert="horz" wrap="square" anchor="ctr" anchorCtr="1"/>
          <a:lstStyle/>
          <a:p>
            <a:pPr>
              <a:defRPr sz="900" b="0" i="0" u="none" strike="noStrike" kern="1200" baseline="0%">
                <a:solidFill>
                  <a:schemeClr val="tx1">
                    <a:lumMod val="65%"/>
                    <a:lumOff val="35%"/>
                  </a:schemeClr>
                </a:solidFill>
                <a:latin typeface="+mn-lt"/>
                <a:ea typeface="+mn-ea"/>
                <a:cs typeface="+mn-cs"/>
              </a:defRPr>
            </a:pPr>
            <a:endParaRPr lang="es-ES"/>
          </a:p>
        </c:txPr>
        <c:crossAx val="512563472"/>
        <c:crosses val="autoZero"/>
        <c:auto val="1"/>
        <c:lblAlgn val="ctr"/>
        <c:lblOffset val="100"/>
        <c:noMultiLvlLbl val="0"/>
      </c:catAx>
      <c:valAx>
        <c:axId val="512563472"/>
        <c:scaling>
          <c:orientation val="minMax"/>
        </c:scaling>
        <c:delete val="0"/>
        <c:axPos val="l"/>
        <c:majorGridlines>
          <c:spPr>
            <a:ln w="9525" cap="flat" cmpd="sng" algn="ctr">
              <a:solidFill>
                <a:schemeClr val="tx1">
                  <a:lumMod val="15%"/>
                  <a:lumOff val="85%"/>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
                    <a:lumOff val="35%"/>
                  </a:schemeClr>
                </a:solidFill>
                <a:latin typeface="+mn-lt"/>
                <a:ea typeface="+mn-ea"/>
                <a:cs typeface="+mn-cs"/>
              </a:defRPr>
            </a:pPr>
            <a:endParaRPr lang="es-ES"/>
          </a:p>
        </c:txPr>
        <c:crossAx val="51255855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
          <a:lumOff val="85%"/>
        </a:schemeClr>
      </a:solidFill>
      <a:round/>
    </a:ln>
    <a:effectLst/>
  </c:spPr>
  <c:txPr>
    <a:bodyPr/>
    <a:lstStyle/>
    <a:p>
      <a:pPr>
        <a:defRPr/>
      </a:pPr>
      <a:endParaRPr lang="es-ES"/>
    </a:p>
  </c:txPr>
  <c:printSettings>
    <c:headerFooter/>
    <c:pageMargins b="0.75" l="0.7" r="0.7" t="0.75" header="0.3" footer="0.3"/>
    <c:pageSetup/>
  </c:printSettings>
</c:chartSpace>
</file>

<file path=xl/charts/chart3.xml><?xml version="1.0" encoding="utf-8"?>
<c:chartSpace xmlns:c="http://purl.oclc.org/ooxml/drawingml/chart" xmlns:a="http://purl.oclc.org/ooxml/drawingml/main" xmlns:r="http://purl.oclc.org/ooxml/officeDocument/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
                    <a:lumOff val="35%"/>
                  </a:schemeClr>
                </a:solidFill>
                <a:latin typeface="+mn-lt"/>
                <a:ea typeface="+mn-ea"/>
                <a:cs typeface="+mn-cs"/>
              </a:defRPr>
            </a:pPr>
            <a:r>
              <a:rPr lang="es-DO"/>
              <a:t>DIRECCIÓN DE FISCALIZACIÓN    </a:t>
            </a:r>
          </a:p>
          <a:p>
            <a:pPr>
              <a:defRPr/>
            </a:pPr>
            <a:r>
              <a:rPr lang="es-DO"/>
              <a:t>EJECUCIÓN PROMEDIO 1T, 2T-3T-4T, 2022</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
                  <a:lumOff val="35%"/>
                </a:schemeClr>
              </a:solidFill>
              <a:latin typeface="+mn-lt"/>
              <a:ea typeface="+mn-ea"/>
              <a:cs typeface="+mn-cs"/>
            </a:defRPr>
          </a:pPr>
          <a:endParaRPr lang="es-ES"/>
        </a:p>
      </c:txPr>
    </c:title>
    <c:autoTitleDeleted val="0"/>
    <c:plotArea>
      <c:layout>
        <c:manualLayout>
          <c:layoutTarget val="inner"/>
          <c:xMode val="edge"/>
          <c:yMode val="edge"/>
          <c:x val="9.1567147856517928E-2"/>
          <c:y val="0.24157407407407408"/>
          <c:w val="0.87232174103237092"/>
          <c:h val="0.5358639545056868"/>
        </c:manualLayout>
      </c:layout>
      <c:barChart>
        <c:barDir val="col"/>
        <c:grouping val="clustered"/>
        <c:varyColors val="0"/>
        <c:ser>
          <c:idx val="0"/>
          <c:order val="0"/>
          <c:tx>
            <c:strRef>
              <c:f>'DATA - INFORME 3T. 2022'!$H$65</c:f>
              <c:strCache>
                <c:ptCount val="1"/>
                <c:pt idx="0">
                  <c:v>Ejecución promedio 1T-2022</c:v>
                </c:pt>
              </c:strCache>
            </c:strRef>
          </c:tx>
          <c:spPr>
            <a:solidFill>
              <a:srgbClr val="30E0E4"/>
            </a:solidFill>
            <a:ln>
              <a:noFill/>
            </a:ln>
            <a:effectLst/>
          </c:spPr>
          <c:invertIfNegative val="0"/>
          <c:dLbls>
            <c:spPr>
              <a:noFill/>
              <a:ln>
                <a:solidFill>
                  <a:srgbClr val="FF0000"/>
                </a:solid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
                          <a:lumOff val="65%"/>
                        </a:schemeClr>
                      </a:solidFill>
                      <a:round/>
                    </a:ln>
                    <a:effectLst/>
                  </c:spPr>
                </c15:leaderLines>
              </c:ext>
            </c:extLst>
          </c:dLbls>
          <c:cat>
            <c:strRef>
              <c:f>'DATA - INFORME 3T. 2022'!$J$64</c:f>
              <c:strCache>
                <c:ptCount val="1"/>
                <c:pt idx="0">
                  <c:v>Dirección de Fiscalización</c:v>
                </c:pt>
              </c:strCache>
            </c:strRef>
          </c:cat>
          <c:val>
            <c:numRef>
              <c:f>'DATA - INFORME 3T. 2022'!$J$65</c:f>
              <c:numCache>
                <c:formatCode>0%</c:formatCode>
                <c:ptCount val="1"/>
                <c:pt idx="0">
                  <c:v>0.81435897435897431</c:v>
                </c:pt>
              </c:numCache>
            </c:numRef>
          </c:val>
          <c:extLst>
            <c:ext xmlns:c16="http://schemas.microsoft.com/office/drawing/2014/chart" uri="{C3380CC4-5D6E-409C-BE32-E72D297353CC}">
              <c16:uniqueId val="{00000000-B532-475C-A7D7-4FEEF82B9B70}"/>
            </c:ext>
          </c:extLst>
        </c:ser>
        <c:ser>
          <c:idx val="1"/>
          <c:order val="1"/>
          <c:tx>
            <c:strRef>
              <c:f>'DATA - INFORME 3T. 2022'!$H$66</c:f>
              <c:strCache>
                <c:ptCount val="1"/>
                <c:pt idx="0">
                  <c:v>Ejecución promedio 2T-2022</c:v>
                </c:pt>
              </c:strCache>
            </c:strRef>
          </c:tx>
          <c:spPr>
            <a:solidFill>
              <a:schemeClr val="accent1">
                <a:lumMod val="20%"/>
                <a:lumOff val="80%"/>
              </a:schemeClr>
            </a:solidFill>
            <a:ln>
              <a:noFill/>
            </a:ln>
            <a:effectLst/>
          </c:spPr>
          <c:invertIfNegative val="0"/>
          <c:dLbls>
            <c:spPr>
              <a:noFill/>
              <a:ln>
                <a:solidFill>
                  <a:srgbClr val="FF0000"/>
                </a:solidFill>
              </a:ln>
              <a:effectLst/>
            </c:spPr>
            <c:txPr>
              <a:bodyPr rot="0" spcFirstLastPara="1" vertOverflow="ellipsis" vert="horz" wrap="square" lIns="38100" tIns="19050" rIns="38100" bIns="19050" anchor="ctr" anchorCtr="0">
                <a:spAutoFit/>
              </a:bodyPr>
              <a:lstStyle/>
              <a:p>
                <a:pPr algn="ctr">
                  <a:defRPr lang="es-ES" sz="900" b="1" i="0" u="none" strike="noStrike" kern="1200" baseline="0%">
                    <a:solidFill>
                      <a:srgbClr val="002060"/>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
                          <a:lumOff val="65%"/>
                        </a:schemeClr>
                      </a:solidFill>
                      <a:round/>
                    </a:ln>
                    <a:effectLst/>
                  </c:spPr>
                </c15:leaderLines>
              </c:ext>
            </c:extLst>
          </c:dLbls>
          <c:cat>
            <c:strRef>
              <c:f>'DATA - INFORME 3T. 2022'!$J$64</c:f>
              <c:strCache>
                <c:ptCount val="1"/>
                <c:pt idx="0">
                  <c:v>Dirección de Fiscalización</c:v>
                </c:pt>
              </c:strCache>
            </c:strRef>
          </c:cat>
          <c:val>
            <c:numRef>
              <c:f>'DATA - INFORME 3T. 2022'!$J$66</c:f>
              <c:numCache>
                <c:formatCode>0%</c:formatCode>
                <c:ptCount val="1"/>
                <c:pt idx="0">
                  <c:v>0.73142857142857143</c:v>
                </c:pt>
              </c:numCache>
            </c:numRef>
          </c:val>
          <c:extLst>
            <c:ext xmlns:c16="http://schemas.microsoft.com/office/drawing/2014/chart" uri="{C3380CC4-5D6E-409C-BE32-E72D297353CC}">
              <c16:uniqueId val="{00000001-B532-475C-A7D7-4FEEF82B9B70}"/>
            </c:ext>
          </c:extLst>
        </c:ser>
        <c:ser>
          <c:idx val="2"/>
          <c:order val="2"/>
          <c:tx>
            <c:strRef>
              <c:f>'DATA - INFORME 3T. 2022'!$H$67</c:f>
              <c:strCache>
                <c:ptCount val="1"/>
                <c:pt idx="0">
                  <c:v>Ejecución promedio 3T-2022</c:v>
                </c:pt>
              </c:strCache>
            </c:strRef>
          </c:tx>
          <c:spPr>
            <a:solidFill>
              <a:schemeClr val="accent1">
                <a:lumMod val="75%"/>
              </a:schemeClr>
            </a:solidFill>
            <a:ln>
              <a:noFill/>
            </a:ln>
            <a:effectLst/>
          </c:spPr>
          <c:invertIfNegative val="0"/>
          <c:dLbls>
            <c:spPr>
              <a:noFill/>
              <a:ln>
                <a:solidFill>
                  <a:srgbClr val="FF0000"/>
                </a:solidFill>
              </a:ln>
              <a:effectLst/>
            </c:spPr>
            <c:txPr>
              <a:bodyPr rot="0" spcFirstLastPara="1" vertOverflow="ellipsis" vert="horz" wrap="square" lIns="38100" tIns="19050" rIns="38100" bIns="19050" anchor="ctr" anchorCtr="0">
                <a:spAutoFit/>
              </a:bodyPr>
              <a:lstStyle/>
              <a:p>
                <a:pPr algn="ctr">
                  <a:defRPr lang="es-ES" sz="900" b="1" i="0" u="none" strike="noStrike" kern="1200" baseline="0%">
                    <a:solidFill>
                      <a:srgbClr val="002060"/>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
                          <a:lumOff val="65%"/>
                        </a:schemeClr>
                      </a:solidFill>
                      <a:round/>
                    </a:ln>
                    <a:effectLst/>
                  </c:spPr>
                </c15:leaderLines>
              </c:ext>
            </c:extLst>
          </c:dLbls>
          <c:cat>
            <c:strRef>
              <c:f>'DATA - INFORME 3T. 2022'!$J$64</c:f>
              <c:strCache>
                <c:ptCount val="1"/>
                <c:pt idx="0">
                  <c:v>Dirección de Fiscalización</c:v>
                </c:pt>
              </c:strCache>
            </c:strRef>
          </c:cat>
          <c:val>
            <c:numRef>
              <c:f>'DATA - INFORME 3T. 2022'!$J$67</c:f>
              <c:numCache>
                <c:formatCode>0%</c:formatCode>
                <c:ptCount val="1"/>
                <c:pt idx="0">
                  <c:v>0.73142857142857143</c:v>
                </c:pt>
              </c:numCache>
            </c:numRef>
          </c:val>
          <c:extLst>
            <c:ext xmlns:c16="http://schemas.microsoft.com/office/drawing/2014/chart" uri="{C3380CC4-5D6E-409C-BE32-E72D297353CC}">
              <c16:uniqueId val="{00000000-1AFA-4A3A-8252-8B2933E01340}"/>
            </c:ext>
          </c:extLst>
        </c:ser>
        <c:ser>
          <c:idx val="3"/>
          <c:order val="3"/>
          <c:tx>
            <c:strRef>
              <c:f>'DATA - INFORME 3T. 2022'!$H$68</c:f>
              <c:strCache>
                <c:ptCount val="1"/>
                <c:pt idx="0">
                  <c:v>Ejecución promedio 4T-2023</c:v>
                </c:pt>
              </c:strCache>
            </c:strRef>
          </c:tx>
          <c:spPr>
            <a:solidFill>
              <a:schemeClr val="accent2">
                <a:lumMod val="40%"/>
                <a:lumOff val="60%"/>
              </a:schemeClr>
            </a:solidFill>
            <a:ln>
              <a:noFill/>
            </a:ln>
            <a:effectLst/>
          </c:spPr>
          <c:invertIfNegative val="0"/>
          <c:dLbls>
            <c:spPr>
              <a:solidFill>
                <a:schemeClr val="lt1"/>
              </a:solidFill>
              <a:ln>
                <a:solidFill>
                  <a:srgbClr val="FF0000"/>
                </a:solidFill>
              </a:ln>
              <a:effectLst/>
            </c:spPr>
            <c:txPr>
              <a:bodyPr rot="0" spcFirstLastPara="1" vertOverflow="clip" horzOverflow="clip" vert="horz" wrap="square" lIns="36576" tIns="18288" rIns="36576" bIns="18288" anchor="ctr" anchorCtr="1">
                <a:spAutoFit/>
              </a:bodyPr>
              <a:lstStyle/>
              <a:p>
                <a:pPr>
                  <a:defRPr sz="900" b="1" i="0" u="none" strike="noStrike" kern="1200" baseline="0%">
                    <a:solidFill>
                      <a:schemeClr val="dk1">
                        <a:lumMod val="65%"/>
                        <a:lumOff val="35%"/>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cap="flat" cmpd="sng" algn="ctr">
                      <a:solidFill>
                        <a:schemeClr val="tx1">
                          <a:lumMod val="35%"/>
                          <a:lumOff val="65%"/>
                        </a:schemeClr>
                      </a:solidFill>
                      <a:round/>
                    </a:ln>
                    <a:effectLst/>
                  </c:spPr>
                </c15:leaderLines>
              </c:ext>
            </c:extLst>
          </c:dLbls>
          <c:cat>
            <c:strRef>
              <c:f>'DATA - INFORME 3T. 2022'!$J$64</c:f>
              <c:strCache>
                <c:ptCount val="1"/>
                <c:pt idx="0">
                  <c:v>Dirección de Fiscalización</c:v>
                </c:pt>
              </c:strCache>
            </c:strRef>
          </c:cat>
          <c:val>
            <c:numRef>
              <c:f>'DATA - INFORME 3T. 2022'!$J$68</c:f>
              <c:numCache>
                <c:formatCode>0%</c:formatCode>
                <c:ptCount val="1"/>
                <c:pt idx="0">
                  <c:v>0.93333333333333324</c:v>
                </c:pt>
              </c:numCache>
            </c:numRef>
          </c:val>
          <c:extLst>
            <c:ext xmlns:c16="http://schemas.microsoft.com/office/drawing/2014/chart" uri="{C3380CC4-5D6E-409C-BE32-E72D297353CC}">
              <c16:uniqueId val="{00000000-1F47-4EA1-B5A1-CF3F9363C782}"/>
            </c:ext>
          </c:extLst>
        </c:ser>
        <c:dLbls>
          <c:showLegendKey val="0"/>
          <c:showVal val="0"/>
          <c:showCatName val="0"/>
          <c:showSerName val="0"/>
          <c:showPercent val="0"/>
          <c:showBubbleSize val="0"/>
        </c:dLbls>
        <c:gapWidth val="219"/>
        <c:overlap val="-27"/>
        <c:axId val="537613456"/>
        <c:axId val="541555328"/>
      </c:barChart>
      <c:catAx>
        <c:axId val="537613456"/>
        <c:scaling>
          <c:orientation val="minMax"/>
        </c:scaling>
        <c:delete val="1"/>
        <c:axPos val="b"/>
        <c:majorGridlines>
          <c:spPr>
            <a:ln w="9525" cap="flat" cmpd="sng" algn="ctr">
              <a:solidFill>
                <a:schemeClr val="tx1">
                  <a:lumMod val="15%"/>
                  <a:lumOff val="85%"/>
                </a:schemeClr>
              </a:solidFill>
              <a:round/>
            </a:ln>
            <a:effectLst/>
          </c:spPr>
        </c:majorGridlines>
        <c:numFmt formatCode="General" sourceLinked="1"/>
        <c:majorTickMark val="none"/>
        <c:minorTickMark val="none"/>
        <c:tickLblPos val="nextTo"/>
        <c:crossAx val="541555328"/>
        <c:crosses val="autoZero"/>
        <c:auto val="1"/>
        <c:lblAlgn val="ctr"/>
        <c:lblOffset val="100"/>
        <c:noMultiLvlLbl val="0"/>
      </c:catAx>
      <c:valAx>
        <c:axId val="541555328"/>
        <c:scaling>
          <c:orientation val="minMax"/>
          <c:max val="1"/>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
                    <a:lumOff val="35%"/>
                  </a:schemeClr>
                </a:solidFill>
                <a:latin typeface="+mn-lt"/>
                <a:ea typeface="+mn-ea"/>
                <a:cs typeface="+mn-cs"/>
              </a:defRPr>
            </a:pPr>
            <a:endParaRPr lang="es-ES"/>
          </a:p>
        </c:txPr>
        <c:crossAx val="537613456"/>
        <c:crosses val="autoZero"/>
        <c:crossBetween val="between"/>
        <c:majorUnit val="0.25"/>
      </c:valAx>
      <c:spPr>
        <a:noFill/>
        <a:ln>
          <a:noFill/>
        </a:ln>
        <a:effectLst/>
      </c:spPr>
    </c:plotArea>
    <c:legend>
      <c:legendPos val="b"/>
      <c:layout>
        <c:manualLayout>
          <c:xMode val="edge"/>
          <c:yMode val="edge"/>
          <c:x val="0.16547562622633341"/>
          <c:y val="0.80220902297204832"/>
          <c:w val="0.78740216746799629"/>
          <c:h val="0.1455171144566370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
                  <a:lumOff val="35%"/>
                </a:schemeClr>
              </a:solidFill>
              <a:latin typeface="+mn-lt"/>
              <a:ea typeface="+mn-ea"/>
              <a:cs typeface="+mn-cs"/>
            </a:defRPr>
          </a:pPr>
          <a:endParaRPr lang="es-E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pPr>
      <a:endParaRPr lang="es-ES"/>
    </a:p>
  </c:txPr>
  <c:printSettings>
    <c:headerFooter/>
    <c:pageMargins b="0.75" l="0.7" r="0.7" t="0.75" header="0.3" footer="0.3"/>
    <c:pageSetup/>
  </c:printSettings>
</c:chartSpace>
</file>

<file path=xl/charts/chart4.xml><?xml version="1.0" encoding="utf-8"?>
<c:chartSpace xmlns:c="http://purl.oclc.org/ooxml/drawingml/chart" xmlns:a="http://purl.oclc.org/ooxml/drawingml/main" xmlns:r="http://purl.oclc.org/ooxml/officeDocument/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
                    <a:lumOff val="50%"/>
                  </a:schemeClr>
                </a:solidFill>
                <a:latin typeface="+mn-lt"/>
                <a:ea typeface="+mn-ea"/>
                <a:cs typeface="+mn-cs"/>
              </a:defRPr>
            </a:pPr>
            <a:r>
              <a:rPr lang="es-DO"/>
              <a:t>EJECUCIÓN DE LAS METAS POA IDECOOP, 2022</a:t>
            </a:r>
          </a:p>
          <a:p>
            <a:pPr>
              <a:defRPr/>
            </a:pPr>
            <a:r>
              <a:rPr lang="es-DO"/>
              <a:t>EJECUCIÓN PROMEDIO 1T- 2T-3T-4T,  2022</a:t>
            </a: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
                  <a:lumOff val="50%"/>
                </a:schemeClr>
              </a:solidFill>
              <a:latin typeface="+mn-lt"/>
              <a:ea typeface="+mn-ea"/>
              <a:cs typeface="+mn-cs"/>
            </a:defRPr>
          </a:pPr>
          <a:endParaRPr lang="es-ES"/>
        </a:p>
      </c:txPr>
    </c:title>
    <c:autoTitleDeleted val="0"/>
    <c:plotArea>
      <c:layout/>
      <c:barChart>
        <c:barDir val="col"/>
        <c:grouping val="clustered"/>
        <c:varyColors val="0"/>
        <c:ser>
          <c:idx val="0"/>
          <c:order val="0"/>
          <c:tx>
            <c:strRef>
              <c:f>'DATA - INFORME 3T. 2022'!$J$8</c:f>
              <c:strCache>
                <c:ptCount val="1"/>
                <c:pt idx="0">
                  <c:v>1T-2022</c:v>
                </c:pt>
              </c:strCache>
            </c:strRef>
          </c:tx>
          <c:spPr>
            <a:solidFill>
              <a:srgbClr val="30E0E4"/>
            </a:solidFill>
            <a:ln w="9525" cap="flat" cmpd="sng" algn="ctr">
              <a:solidFill>
                <a:schemeClr val="accent1">
                  <a:shade val="95%"/>
                </a:schemeClr>
              </a:solidFill>
              <a:round/>
            </a:ln>
            <a:effectLst>
              <a:outerShdw blurRad="40000" dist="20000" dir="5400000" rotWithShape="0">
                <a:srgbClr val="000000">
                  <a:alpha val="38%"/>
                </a:srgbClr>
              </a:outerShdw>
            </a:effectLst>
          </c:spPr>
          <c:invertIfNegative val="0"/>
          <c:dLbls>
            <c:spPr>
              <a:noFill/>
              <a:ln>
                <a:solidFill>
                  <a:srgbClr val="FF0000"/>
                </a:solidFill>
              </a:ln>
              <a:effectLst/>
            </c:spPr>
            <c:txPr>
              <a:bodyPr rot="0" spcFirstLastPara="1" vertOverflow="ellipsis" vert="horz" wrap="square" lIns="38100" tIns="19050" rIns="38100" bIns="19050" anchor="ctr" anchorCtr="0">
                <a:spAutoFit/>
              </a:bodyPr>
              <a:lstStyle/>
              <a:p>
                <a:pPr algn="ctr">
                  <a:defRPr lang="es-ES" sz="900" b="1" i="0" u="none" strike="noStrike" kern="1200" baseline="0%">
                    <a:solidFill>
                      <a:schemeClr val="accent1">
                        <a:lumMod val="75%"/>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
                          <a:lumOff val="65%"/>
                        </a:schemeClr>
                      </a:solidFill>
                    </a:ln>
                    <a:effectLst/>
                  </c:spPr>
                </c15:leaderLines>
              </c:ext>
            </c:extLst>
          </c:dLbls>
          <c:val>
            <c:numRef>
              <c:f>'DATA - INFORME 3T. 2022'!$K$8</c:f>
              <c:numCache>
                <c:formatCode>0%</c:formatCode>
                <c:ptCount val="1"/>
                <c:pt idx="0">
                  <c:v>0.84760824217255482</c:v>
                </c:pt>
              </c:numCache>
            </c:numRef>
          </c:val>
          <c:extLst>
            <c:ext xmlns:c16="http://schemas.microsoft.com/office/drawing/2014/chart" uri="{C3380CC4-5D6E-409C-BE32-E72D297353CC}">
              <c16:uniqueId val="{00000000-1A51-420F-952B-0B4343637308}"/>
            </c:ext>
          </c:extLst>
        </c:ser>
        <c:ser>
          <c:idx val="1"/>
          <c:order val="1"/>
          <c:tx>
            <c:strRef>
              <c:f>'DATA - INFORME 3T. 2022'!$J$9</c:f>
              <c:strCache>
                <c:ptCount val="1"/>
                <c:pt idx="0">
                  <c:v>2T-2022</c:v>
                </c:pt>
              </c:strCache>
            </c:strRef>
          </c:tx>
          <c:spPr>
            <a:solidFill>
              <a:schemeClr val="tx2">
                <a:lumMod val="20%"/>
                <a:lumOff val="80%"/>
              </a:schemeClr>
            </a:solidFill>
            <a:ln w="9525" cap="flat" cmpd="sng" algn="ctr">
              <a:solidFill>
                <a:schemeClr val="bg1"/>
              </a:solidFill>
              <a:round/>
            </a:ln>
            <a:effectLst>
              <a:outerShdw blurRad="40000" dist="20000" dir="5400000" rotWithShape="0">
                <a:srgbClr val="000000">
                  <a:alpha val="38%"/>
                </a:srgbClr>
              </a:outerShdw>
            </a:effectLst>
          </c:spPr>
          <c:invertIfNegative val="0"/>
          <c:dLbls>
            <c:spPr>
              <a:solidFill>
                <a:schemeClr val="bg1"/>
              </a:solidFill>
              <a:ln>
                <a:solidFill>
                  <a:srgbClr val="FF0000"/>
                </a:solidFill>
              </a:ln>
              <a:effectLst/>
            </c:spPr>
            <c:txPr>
              <a:bodyPr rot="0" spcFirstLastPara="1" vertOverflow="ellipsis" vert="horz" wrap="square" lIns="38100" tIns="19050" rIns="38100" bIns="19050" anchor="ctr" anchorCtr="0">
                <a:spAutoFit/>
              </a:bodyPr>
              <a:lstStyle/>
              <a:p>
                <a:pPr algn="ctr">
                  <a:defRPr lang="es-ES" sz="900" b="1" i="0" u="none" strike="noStrike" kern="1200" baseline="0%">
                    <a:solidFill>
                      <a:schemeClr val="accent1">
                        <a:lumMod val="75%"/>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
                          <a:lumOff val="65%"/>
                        </a:schemeClr>
                      </a:solidFill>
                    </a:ln>
                    <a:effectLst/>
                  </c:spPr>
                </c15:leaderLines>
              </c:ext>
            </c:extLst>
          </c:dLbls>
          <c:val>
            <c:numRef>
              <c:f>'DATA - INFORME 3T. 2022'!$K$9</c:f>
              <c:numCache>
                <c:formatCode>0%</c:formatCode>
                <c:ptCount val="1"/>
                <c:pt idx="0">
                  <c:v>0.98499999999999999</c:v>
                </c:pt>
              </c:numCache>
            </c:numRef>
          </c:val>
          <c:extLst>
            <c:ext xmlns:c16="http://schemas.microsoft.com/office/drawing/2014/chart" uri="{C3380CC4-5D6E-409C-BE32-E72D297353CC}">
              <c16:uniqueId val="{00000001-1A51-420F-952B-0B4343637308}"/>
            </c:ext>
          </c:extLst>
        </c:ser>
        <c:ser>
          <c:idx val="2"/>
          <c:order val="2"/>
          <c:tx>
            <c:strRef>
              <c:f>'DATA - INFORME 3T. 2022'!$J$10</c:f>
              <c:strCache>
                <c:ptCount val="1"/>
                <c:pt idx="0">
                  <c:v>3T-2022</c:v>
                </c:pt>
              </c:strCache>
            </c:strRef>
          </c:tx>
          <c:spPr>
            <a:solidFill>
              <a:schemeClr val="accent1">
                <a:lumMod val="75%"/>
              </a:schemeClr>
            </a:solidFill>
            <a:ln w="9525" cap="flat" cmpd="sng" algn="ctr">
              <a:solidFill>
                <a:schemeClr val="accent3">
                  <a:shade val="95%"/>
                </a:schemeClr>
              </a:solidFill>
              <a:round/>
            </a:ln>
            <a:effectLst>
              <a:outerShdw blurRad="40000" dist="20000" dir="5400000" rotWithShape="0">
                <a:srgbClr val="000000">
                  <a:alpha val="38%"/>
                </a:srgbClr>
              </a:outerShdw>
            </a:effectLst>
          </c:spPr>
          <c:invertIfNegative val="0"/>
          <c:dLbls>
            <c:spPr>
              <a:noFill/>
              <a:ln>
                <a:solidFill>
                  <a:srgbClr val="FF0000"/>
                </a:solidFill>
              </a:ln>
              <a:effectLst/>
            </c:spPr>
            <c:txPr>
              <a:bodyPr rot="0" spcFirstLastPara="1" vertOverflow="ellipsis" vert="horz" wrap="square" lIns="38100" tIns="19050" rIns="38100" bIns="19050" anchor="ctr" anchorCtr="0">
                <a:spAutoFit/>
              </a:bodyPr>
              <a:lstStyle/>
              <a:p>
                <a:pPr algn="ctr">
                  <a:defRPr lang="es-ES" sz="900" b="1" i="0" u="none" strike="noStrike" kern="1200" baseline="0%">
                    <a:solidFill>
                      <a:schemeClr val="accent1">
                        <a:lumMod val="75%"/>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
                          <a:lumOff val="65%"/>
                        </a:schemeClr>
                      </a:solidFill>
                    </a:ln>
                    <a:effectLst/>
                  </c:spPr>
                </c15:leaderLines>
              </c:ext>
            </c:extLst>
          </c:dLbls>
          <c:trendline>
            <c:spPr>
              <a:ln w="9525" cap="rnd">
                <a:solidFill>
                  <a:schemeClr val="accent3"/>
                </a:solidFill>
              </a:ln>
              <a:effectLst/>
            </c:spPr>
            <c:trendlineType val="linear"/>
            <c:dispRSqr val="0"/>
            <c:dispEq val="0"/>
          </c:trendline>
          <c:trendline>
            <c:spPr>
              <a:ln w="9525" cap="rnd">
                <a:solidFill>
                  <a:schemeClr val="accent3"/>
                </a:solidFill>
              </a:ln>
              <a:effectLst/>
            </c:spPr>
            <c:trendlineType val="linear"/>
            <c:dispRSqr val="0"/>
            <c:dispEq val="0"/>
          </c:trendline>
          <c:trendline>
            <c:spPr>
              <a:ln w="9525" cap="rnd">
                <a:solidFill>
                  <a:schemeClr val="accent3"/>
                </a:solidFill>
              </a:ln>
              <a:effectLst/>
            </c:spPr>
            <c:trendlineType val="linear"/>
            <c:dispRSqr val="0"/>
            <c:dispEq val="0"/>
          </c:trendline>
          <c:val>
            <c:numRef>
              <c:f>'DATA - INFORME 3T. 2022'!$K$10</c:f>
              <c:numCache>
                <c:formatCode>0%</c:formatCode>
                <c:ptCount val="1"/>
                <c:pt idx="0">
                  <c:v>0.7912937679188935</c:v>
                </c:pt>
              </c:numCache>
            </c:numRef>
          </c:val>
          <c:extLst>
            <c:ext xmlns:c16="http://schemas.microsoft.com/office/drawing/2014/chart" uri="{C3380CC4-5D6E-409C-BE32-E72D297353CC}">
              <c16:uniqueId val="{00000000-74F7-4400-992A-176A27270A41}"/>
            </c:ext>
          </c:extLst>
        </c:ser>
        <c:ser>
          <c:idx val="3"/>
          <c:order val="3"/>
          <c:tx>
            <c:strRef>
              <c:f>'DATA - INFORME 3T. 2022'!$J$11</c:f>
              <c:strCache>
                <c:ptCount val="1"/>
                <c:pt idx="0">
                  <c:v>4T-2022</c:v>
                </c:pt>
              </c:strCache>
            </c:strRef>
          </c:tx>
          <c:spPr>
            <a:solidFill>
              <a:schemeClr val="accent2">
                <a:lumMod val="40%"/>
                <a:lumOff val="60%"/>
              </a:schemeClr>
            </a:solidFill>
            <a:ln w="9525" cap="flat" cmpd="sng" algn="ctr">
              <a:solidFill>
                <a:srgbClr val="53C937"/>
              </a:solidFill>
              <a:round/>
            </a:ln>
            <a:effectLst>
              <a:outerShdw blurRad="40000" dist="20000" dir="5400000" rotWithShape="0">
                <a:srgbClr val="000000">
                  <a:alpha val="38%"/>
                </a:srgbClr>
              </a:outerShdw>
            </a:effectLst>
          </c:spPr>
          <c:invertIfNegative val="0"/>
          <c:dLbls>
            <c:spPr>
              <a:solidFill>
                <a:schemeClr val="lt1"/>
              </a:solidFill>
              <a:ln>
                <a:solidFill>
                  <a:srgbClr val="FF0000"/>
                </a:solidFill>
              </a:ln>
              <a:effectLst/>
            </c:spPr>
            <c:txPr>
              <a:bodyPr rot="0" spcFirstLastPara="1" vertOverflow="clip" horzOverflow="clip" vert="horz" wrap="square" lIns="36576" tIns="18288" rIns="36576" bIns="18288" anchor="ctr" anchorCtr="1">
                <a:spAutoFit/>
              </a:bodyPr>
              <a:lstStyle/>
              <a:p>
                <a:pPr>
                  <a:defRPr sz="900" b="1" i="0" u="none" strike="noStrike" kern="1200" baseline="0%">
                    <a:solidFill>
                      <a:srgbClr val="002060"/>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tx1">
                          <a:lumMod val="35%"/>
                          <a:lumOff val="65%"/>
                        </a:schemeClr>
                      </a:solidFill>
                    </a:ln>
                    <a:effectLst/>
                  </c:spPr>
                </c15:leaderLines>
              </c:ext>
            </c:extLst>
          </c:dLbls>
          <c:val>
            <c:numRef>
              <c:f>'DATA - INFORME 3T. 2022'!$K$11</c:f>
              <c:numCache>
                <c:formatCode>0%</c:formatCode>
                <c:ptCount val="1"/>
                <c:pt idx="0">
                  <c:v>0.78709405141407751</c:v>
                </c:pt>
              </c:numCache>
            </c:numRef>
          </c:val>
          <c:extLst>
            <c:ext xmlns:c16="http://schemas.microsoft.com/office/drawing/2014/chart" uri="{C3380CC4-5D6E-409C-BE32-E72D297353CC}">
              <c16:uniqueId val="{00000003-7A31-497E-ABD9-00FCCA6DEB3F}"/>
            </c:ext>
          </c:extLst>
        </c:ser>
        <c:dLbls>
          <c:showLegendKey val="0"/>
          <c:showVal val="0"/>
          <c:showCatName val="0"/>
          <c:showSerName val="0"/>
          <c:showPercent val="0"/>
          <c:showBubbleSize val="0"/>
        </c:dLbls>
        <c:gapWidth val="100"/>
        <c:overlap val="-24"/>
        <c:axId val="537613456"/>
        <c:axId val="541555328"/>
      </c:barChart>
      <c:catAx>
        <c:axId val="537613456"/>
        <c:scaling>
          <c:orientation val="minMax"/>
        </c:scaling>
        <c:delete val="1"/>
        <c:axPos val="b"/>
        <c:numFmt formatCode="General" sourceLinked="1"/>
        <c:majorTickMark val="none"/>
        <c:minorTickMark val="none"/>
        <c:tickLblPos val="nextTo"/>
        <c:crossAx val="541555328"/>
        <c:crosses val="autoZero"/>
        <c:auto val="1"/>
        <c:lblAlgn val="ctr"/>
        <c:lblOffset val="100"/>
        <c:noMultiLvlLbl val="0"/>
      </c:catAx>
      <c:valAx>
        <c:axId val="541555328"/>
        <c:scaling>
          <c:orientation val="minMax"/>
          <c:min val="0"/>
        </c:scaling>
        <c:delete val="0"/>
        <c:axPos val="l"/>
        <c:majorGridlines>
          <c:spPr>
            <a:ln w="9525" cap="flat" cmpd="sng" algn="ctr">
              <a:solidFill>
                <a:schemeClr val="accent1">
                  <a:alpha val="97%"/>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es-ES"/>
          </a:p>
        </c:txPr>
        <c:crossAx val="537613456"/>
        <c:crosses val="autoZero"/>
        <c:crossBetween val="between"/>
        <c:majorUnit val="0.25"/>
      </c:valAx>
      <c:spPr>
        <a:noFill/>
        <a:ln>
          <a:noFill/>
        </a:ln>
        <a:effectLst/>
      </c:spPr>
    </c:plotArea>
    <c:legend>
      <c:legendPos val="b"/>
      <c:legendEntry>
        <c:idx val="4"/>
        <c:delete val="1"/>
      </c:legendEntry>
      <c:legendEntry>
        <c:idx val="5"/>
        <c:delete val="1"/>
      </c:legendEntry>
      <c:legendEntry>
        <c:idx val="6"/>
        <c:delete val="1"/>
      </c:legendEntry>
      <c:layout>
        <c:manualLayout>
          <c:xMode val="edge"/>
          <c:yMode val="edge"/>
          <c:x val="4.9999950254415504E-2"/>
          <c:y val="0.87936211175285728"/>
          <c:w val="0.67582664914039281"/>
          <c:h val="0.12063788824714275"/>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es-E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pPr>
      <a:endParaRPr lang="es-ES"/>
    </a:p>
  </c:txPr>
  <c:printSettings>
    <c:headerFooter/>
    <c:pageMargins b="0.75" l="0.7" r="0.7" t="0.75" header="0.3" footer="0.3"/>
    <c:pageSetup/>
  </c:printSettings>
</c:chartSpace>
</file>

<file path=xl/charts/chart5.xml><?xml version="1.0" encoding="utf-8"?>
<c:chartSpace xmlns:c="http://purl.oclc.org/ooxml/drawingml/chart" xmlns:a="http://purl.oclc.org/ooxml/drawingml/main" xmlns:r="http://purl.oclc.org/ooxml/officeDocument/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
                    <a:lumOff val="35%"/>
                  </a:schemeClr>
                </a:solidFill>
                <a:latin typeface="+mn-lt"/>
                <a:ea typeface="+mn-ea"/>
                <a:cs typeface="+mn-cs"/>
              </a:defRPr>
            </a:pPr>
            <a:r>
              <a:rPr lang="es-DO" sz="1400">
                <a:effectLst/>
              </a:rPr>
              <a:t>DIRECCIÓN </a:t>
            </a:r>
            <a:r>
              <a:rPr lang="es-ES" sz="1400" b="0" i="0" u="none" strike="noStrike" baseline="0%">
                <a:effectLst/>
              </a:rPr>
              <a:t>PREVENCIÓN</a:t>
            </a:r>
            <a:r>
              <a:rPr lang="es-DO" sz="1400">
                <a:effectLst/>
              </a:rPr>
              <a:t> DE RIESGOS</a:t>
            </a:r>
          </a:p>
          <a:p>
            <a:pPr>
              <a:defRPr/>
            </a:pPr>
            <a:r>
              <a:rPr lang="es-DO" sz="1400" b="0" i="0" baseline="0%">
                <a:effectLst/>
              </a:rPr>
              <a:t>EJECUCIÓN PROMEDIO 1T, 2T-3T-4T, 2022</a:t>
            </a:r>
            <a:endParaRPr lang="es-DO" sz="1400">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
                  <a:lumOff val="35%"/>
                </a:schemeClr>
              </a:solidFill>
              <a:latin typeface="+mn-lt"/>
              <a:ea typeface="+mn-ea"/>
              <a:cs typeface="+mn-cs"/>
            </a:defRPr>
          </a:pPr>
          <a:endParaRPr lang="es-ES"/>
        </a:p>
      </c:txPr>
    </c:title>
    <c:autoTitleDeleted val="0"/>
    <c:plotArea>
      <c:layout>
        <c:manualLayout>
          <c:layoutTarget val="inner"/>
          <c:xMode val="edge"/>
          <c:yMode val="edge"/>
          <c:x val="9.1567147856517928E-2"/>
          <c:y val="0.24157407407407408"/>
          <c:w val="0.87232174103237092"/>
          <c:h val="0.5358639545056868"/>
        </c:manualLayout>
      </c:layout>
      <c:barChart>
        <c:barDir val="col"/>
        <c:grouping val="clustered"/>
        <c:varyColors val="0"/>
        <c:ser>
          <c:idx val="0"/>
          <c:order val="0"/>
          <c:tx>
            <c:strRef>
              <c:f>'DATA - INFORME 3T. 2022'!$H$82</c:f>
              <c:strCache>
                <c:ptCount val="1"/>
                <c:pt idx="0">
                  <c:v>Ejecución promedio 1T-2022</c:v>
                </c:pt>
              </c:strCache>
            </c:strRef>
          </c:tx>
          <c:spPr>
            <a:solidFill>
              <a:srgbClr val="30E0E4"/>
            </a:solidFill>
            <a:ln>
              <a:noFill/>
            </a:ln>
            <a:effectLst/>
          </c:spPr>
          <c:invertIfNegative val="0"/>
          <c:dLbls>
            <c:spPr>
              <a:noFill/>
              <a:ln>
                <a:solidFill>
                  <a:srgbClr val="FF0000"/>
                </a:solid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
                          <a:lumOff val="65%"/>
                        </a:schemeClr>
                      </a:solidFill>
                      <a:round/>
                    </a:ln>
                    <a:effectLst/>
                  </c:spPr>
                </c15:leaderLines>
              </c:ext>
            </c:extLst>
          </c:dLbls>
          <c:cat>
            <c:strRef>
              <c:f>'DATA - INFORME 3T. 2022'!$J$81</c:f>
              <c:strCache>
                <c:ptCount val="1"/>
                <c:pt idx="0">
                  <c:v>Dirección Prevención de Riesgos</c:v>
                </c:pt>
              </c:strCache>
            </c:strRef>
          </c:cat>
          <c:val>
            <c:numRef>
              <c:f>'DATA - INFORME 3T. 2022'!$J$82</c:f>
              <c:numCache>
                <c:formatCode>0%</c:formatCode>
                <c:ptCount val="1"/>
                <c:pt idx="0">
                  <c:v>0.53649122807017546</c:v>
                </c:pt>
              </c:numCache>
            </c:numRef>
          </c:val>
          <c:extLst>
            <c:ext xmlns:c16="http://schemas.microsoft.com/office/drawing/2014/chart" uri="{C3380CC4-5D6E-409C-BE32-E72D297353CC}">
              <c16:uniqueId val="{00000000-CCAE-47D9-B5F4-78198062B5BE}"/>
            </c:ext>
          </c:extLst>
        </c:ser>
        <c:ser>
          <c:idx val="1"/>
          <c:order val="1"/>
          <c:tx>
            <c:strRef>
              <c:f>'DATA - INFORME 3T. 2022'!$H$83</c:f>
              <c:strCache>
                <c:ptCount val="1"/>
                <c:pt idx="0">
                  <c:v>Ejecución promedio 2T-2022</c:v>
                </c:pt>
              </c:strCache>
            </c:strRef>
          </c:tx>
          <c:spPr>
            <a:solidFill>
              <a:schemeClr val="accent1">
                <a:lumMod val="20%"/>
                <a:lumOff val="80%"/>
              </a:schemeClr>
            </a:solidFill>
            <a:ln>
              <a:noFill/>
            </a:ln>
            <a:effectLst/>
          </c:spPr>
          <c:invertIfNegative val="0"/>
          <c:dPt>
            <c:idx val="0"/>
            <c:invertIfNegative val="0"/>
            <c:bubble3D val="0"/>
            <c:spPr>
              <a:solidFill>
                <a:schemeClr val="accent1">
                  <a:lumMod val="20%"/>
                  <a:lumOff val="80%"/>
                </a:schemeClr>
              </a:solidFill>
              <a:ln>
                <a:noFill/>
              </a:ln>
              <a:effectLst/>
            </c:spPr>
            <c:extLst>
              <c:ext xmlns:c16="http://schemas.microsoft.com/office/drawing/2014/chart" uri="{C3380CC4-5D6E-409C-BE32-E72D297353CC}">
                <c16:uniqueId val="{00000002-CCAE-47D9-B5F4-78198062B5BE}"/>
              </c:ext>
            </c:extLst>
          </c:dPt>
          <c:dLbls>
            <c:spPr>
              <a:noFill/>
              <a:ln>
                <a:solidFill>
                  <a:srgbClr val="FF0000"/>
                </a:solidFill>
              </a:ln>
              <a:effectLst/>
            </c:spPr>
            <c:txPr>
              <a:bodyPr rot="0" spcFirstLastPara="1" vertOverflow="ellipsis" vert="horz" wrap="square" lIns="38100" tIns="19050" rIns="38100" bIns="19050" anchor="ctr" anchorCtr="0">
                <a:spAutoFit/>
              </a:bodyPr>
              <a:lstStyle/>
              <a:p>
                <a:pPr algn="ctr">
                  <a:defRPr lang="es-ES" sz="900" b="0" i="0" u="none" strike="noStrike" kern="1200" baseline="0%">
                    <a:solidFill>
                      <a:srgbClr val="002060"/>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
                          <a:lumOff val="65%"/>
                        </a:schemeClr>
                      </a:solidFill>
                      <a:round/>
                    </a:ln>
                    <a:effectLst/>
                  </c:spPr>
                </c15:leaderLines>
              </c:ext>
            </c:extLst>
          </c:dLbls>
          <c:cat>
            <c:strRef>
              <c:f>'DATA - INFORME 3T. 2022'!$J$81</c:f>
              <c:strCache>
                <c:ptCount val="1"/>
                <c:pt idx="0">
                  <c:v>Dirección Prevención de Riesgos</c:v>
                </c:pt>
              </c:strCache>
            </c:strRef>
          </c:cat>
          <c:val>
            <c:numRef>
              <c:f>'DATA - INFORME 3T. 2022'!$J$83</c:f>
              <c:numCache>
                <c:formatCode>0%</c:formatCode>
                <c:ptCount val="1"/>
                <c:pt idx="0">
                  <c:v>1</c:v>
                </c:pt>
              </c:numCache>
            </c:numRef>
          </c:val>
          <c:extLst>
            <c:ext xmlns:c16="http://schemas.microsoft.com/office/drawing/2014/chart" uri="{C3380CC4-5D6E-409C-BE32-E72D297353CC}">
              <c16:uniqueId val="{00000003-CCAE-47D9-B5F4-78198062B5BE}"/>
            </c:ext>
          </c:extLst>
        </c:ser>
        <c:ser>
          <c:idx val="2"/>
          <c:order val="2"/>
          <c:tx>
            <c:strRef>
              <c:f>'DATA - INFORME 3T. 2022'!$H$84</c:f>
              <c:strCache>
                <c:ptCount val="1"/>
                <c:pt idx="0">
                  <c:v>Ejecución promedio 3T-2022</c:v>
                </c:pt>
              </c:strCache>
            </c:strRef>
          </c:tx>
          <c:spPr>
            <a:solidFill>
              <a:schemeClr val="accent1">
                <a:lumMod val="75%"/>
              </a:schemeClr>
            </a:solidFill>
            <a:ln>
              <a:noFill/>
            </a:ln>
            <a:effectLst/>
          </c:spPr>
          <c:invertIfNegative val="0"/>
          <c:dLbls>
            <c:spPr>
              <a:noFill/>
              <a:ln>
                <a:solidFill>
                  <a:srgbClr val="FF0000"/>
                </a:solidFill>
              </a:ln>
              <a:effectLst/>
            </c:spPr>
            <c:txPr>
              <a:bodyPr rot="0" spcFirstLastPara="1" vertOverflow="ellipsis" vert="horz" wrap="square" lIns="38100" tIns="19050" rIns="38100" bIns="19050" anchor="ctr" anchorCtr="0">
                <a:spAutoFit/>
              </a:bodyPr>
              <a:lstStyle/>
              <a:p>
                <a:pPr algn="ctr">
                  <a:defRPr lang="es-ES" sz="900" b="1" i="0" u="none" strike="noStrike" kern="1200" baseline="0%">
                    <a:solidFill>
                      <a:srgbClr val="002060"/>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
                          <a:lumOff val="65%"/>
                        </a:schemeClr>
                      </a:solidFill>
                      <a:round/>
                    </a:ln>
                    <a:effectLst/>
                  </c:spPr>
                </c15:leaderLines>
              </c:ext>
            </c:extLst>
          </c:dLbls>
          <c:cat>
            <c:strRef>
              <c:f>'DATA - INFORME 3T. 2022'!$J$81</c:f>
              <c:strCache>
                <c:ptCount val="1"/>
                <c:pt idx="0">
                  <c:v>Dirección Prevención de Riesgos</c:v>
                </c:pt>
              </c:strCache>
            </c:strRef>
          </c:cat>
          <c:val>
            <c:numRef>
              <c:f>'DATA - INFORME 3T. 2022'!$J$84</c:f>
              <c:numCache>
                <c:formatCode>0%</c:formatCode>
                <c:ptCount val="1"/>
                <c:pt idx="0">
                  <c:v>0.51782608695652177</c:v>
                </c:pt>
              </c:numCache>
            </c:numRef>
          </c:val>
          <c:extLst>
            <c:ext xmlns:c16="http://schemas.microsoft.com/office/drawing/2014/chart" uri="{C3380CC4-5D6E-409C-BE32-E72D297353CC}">
              <c16:uniqueId val="{00000002-9CD4-4CE6-BF26-964D5BF061D1}"/>
            </c:ext>
          </c:extLst>
        </c:ser>
        <c:ser>
          <c:idx val="3"/>
          <c:order val="3"/>
          <c:tx>
            <c:strRef>
              <c:f>'DATA - INFORME 3T. 2022'!$H$85</c:f>
              <c:strCache>
                <c:ptCount val="1"/>
                <c:pt idx="0">
                  <c:v>Ejecución promedio 4T-2023</c:v>
                </c:pt>
              </c:strCache>
            </c:strRef>
          </c:tx>
          <c:spPr>
            <a:solidFill>
              <a:schemeClr val="accent2">
                <a:lumMod val="40%"/>
                <a:lumOff val="60%"/>
              </a:schemeClr>
            </a:solidFill>
            <a:ln>
              <a:noFill/>
            </a:ln>
            <a:effectLst/>
          </c:spPr>
          <c:invertIfNegative val="0"/>
          <c:dLbls>
            <c:spPr>
              <a:solidFill>
                <a:schemeClr val="lt1"/>
              </a:solidFill>
              <a:ln>
                <a:solidFill>
                  <a:srgbClr val="FF0000"/>
                </a:solidFill>
              </a:ln>
              <a:effectLst/>
            </c:spPr>
            <c:txPr>
              <a:bodyPr rot="0" spcFirstLastPara="1" vertOverflow="clip" horzOverflow="clip" vert="horz" wrap="square" lIns="36576" tIns="18288" rIns="36576" bIns="18288" anchor="ctr" anchorCtr="1">
                <a:spAutoFit/>
              </a:bodyPr>
              <a:lstStyle/>
              <a:p>
                <a:pPr>
                  <a:defRPr sz="900" b="1" i="0" u="none" strike="noStrike" kern="1200" baseline="0%">
                    <a:solidFill>
                      <a:srgbClr val="002060"/>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cap="flat" cmpd="sng" algn="ctr">
                      <a:solidFill>
                        <a:schemeClr val="tx1">
                          <a:lumMod val="35%"/>
                          <a:lumOff val="65%"/>
                        </a:schemeClr>
                      </a:solidFill>
                      <a:round/>
                    </a:ln>
                    <a:effectLst/>
                  </c:spPr>
                </c15:leaderLines>
              </c:ext>
            </c:extLst>
          </c:dLbls>
          <c:cat>
            <c:strRef>
              <c:f>'DATA - INFORME 3T. 2022'!$J$81</c:f>
              <c:strCache>
                <c:ptCount val="1"/>
                <c:pt idx="0">
                  <c:v>Dirección Prevención de Riesgos</c:v>
                </c:pt>
              </c:strCache>
            </c:strRef>
          </c:cat>
          <c:val>
            <c:numRef>
              <c:f>'DATA - INFORME 3T. 2022'!$J$85</c:f>
              <c:numCache>
                <c:formatCode>0%</c:formatCode>
                <c:ptCount val="1"/>
                <c:pt idx="0">
                  <c:v>1</c:v>
                </c:pt>
              </c:numCache>
            </c:numRef>
          </c:val>
          <c:extLst>
            <c:ext xmlns:c16="http://schemas.microsoft.com/office/drawing/2014/chart" uri="{C3380CC4-5D6E-409C-BE32-E72D297353CC}">
              <c16:uniqueId val="{00000002-435F-4A69-A52C-A041574947B8}"/>
            </c:ext>
          </c:extLst>
        </c:ser>
        <c:dLbls>
          <c:showLegendKey val="0"/>
          <c:showVal val="0"/>
          <c:showCatName val="0"/>
          <c:showSerName val="0"/>
          <c:showPercent val="0"/>
          <c:showBubbleSize val="0"/>
        </c:dLbls>
        <c:gapWidth val="219"/>
        <c:overlap val="-27"/>
        <c:axId val="537613456"/>
        <c:axId val="541555328"/>
      </c:barChart>
      <c:catAx>
        <c:axId val="537613456"/>
        <c:scaling>
          <c:orientation val="minMax"/>
        </c:scaling>
        <c:delete val="1"/>
        <c:axPos val="b"/>
        <c:numFmt formatCode="General" sourceLinked="1"/>
        <c:majorTickMark val="none"/>
        <c:minorTickMark val="none"/>
        <c:tickLblPos val="nextTo"/>
        <c:crossAx val="541555328"/>
        <c:crosses val="autoZero"/>
        <c:auto val="1"/>
        <c:lblAlgn val="ctr"/>
        <c:lblOffset val="100"/>
        <c:noMultiLvlLbl val="0"/>
      </c:catAx>
      <c:valAx>
        <c:axId val="541555328"/>
        <c:scaling>
          <c:orientation val="minMax"/>
          <c:min val="0"/>
        </c:scaling>
        <c:delete val="0"/>
        <c:axPos val="l"/>
        <c:majorGridlines>
          <c:spPr>
            <a:ln w="9525" cap="flat" cmpd="sng" algn="ctr">
              <a:solidFill>
                <a:schemeClr val="tx1">
                  <a:lumMod val="15%"/>
                  <a:lumOff val="85%"/>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
                    <a:lumOff val="35%"/>
                  </a:schemeClr>
                </a:solidFill>
                <a:latin typeface="+mn-lt"/>
                <a:ea typeface="+mn-ea"/>
                <a:cs typeface="+mn-cs"/>
              </a:defRPr>
            </a:pPr>
            <a:endParaRPr lang="es-ES"/>
          </a:p>
        </c:txPr>
        <c:crossAx val="537613456"/>
        <c:crosses val="autoZero"/>
        <c:crossBetween val="between"/>
        <c:majorUnit val="0.25"/>
      </c:valAx>
      <c:spPr>
        <a:noFill/>
        <a:ln>
          <a:noFill/>
        </a:ln>
        <a:effectLst/>
      </c:spPr>
    </c:plotArea>
    <c:legend>
      <c:legendPos val="b"/>
      <c:layout>
        <c:manualLayout>
          <c:xMode val="edge"/>
          <c:yMode val="edge"/>
          <c:x val="0.1569039887509393"/>
          <c:y val="0.84281809696952059"/>
          <c:w val="0.80572772402121307"/>
          <c:h val="0.145517166156772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
                  <a:lumOff val="35%"/>
                </a:schemeClr>
              </a:solidFill>
              <a:latin typeface="+mn-lt"/>
              <a:ea typeface="+mn-ea"/>
              <a:cs typeface="+mn-cs"/>
            </a:defRPr>
          </a:pPr>
          <a:endParaRPr lang="es-E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pPr>
      <a:endParaRPr lang="es-ES"/>
    </a:p>
  </c:txPr>
  <c:printSettings>
    <c:headerFooter/>
    <c:pageMargins b="0.75" l="0.7" r="0.7" t="0.75" header="0.3" footer="0.3"/>
    <c:pageSetup/>
  </c:printSettings>
</c:chartSpace>
</file>

<file path=xl/charts/chart6.xml><?xml version="1.0" encoding="utf-8"?>
<c:chartSpace xmlns:c="http://purl.oclc.org/ooxml/drawingml/chart" xmlns:a="http://purl.oclc.org/ooxml/drawingml/main" xmlns:r="http://purl.oclc.org/ooxml/officeDocument/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
                    <a:lumOff val="35%"/>
                  </a:schemeClr>
                </a:solidFill>
                <a:latin typeface="+mn-lt"/>
                <a:ea typeface="+mn-ea"/>
                <a:cs typeface="+mn-cs"/>
              </a:defRPr>
            </a:pPr>
            <a:r>
              <a:rPr lang="es-DO"/>
              <a:t>DEPARTAMENTO DE COMUNICACIONES</a:t>
            </a:r>
          </a:p>
          <a:p>
            <a:pPr>
              <a:defRPr/>
            </a:pPr>
            <a:r>
              <a:rPr lang="es-DO"/>
              <a:t>EJECUCIÓN PROMEDIO 1T-2T,3T 2022</a:t>
            </a:r>
          </a:p>
        </c:rich>
      </c:tx>
      <c:layout>
        <c:manualLayout>
          <c:xMode val="edge"/>
          <c:yMode val="edge"/>
          <c:x val="0.17751887810140241"/>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
                  <a:lumOff val="35%"/>
                </a:schemeClr>
              </a:solidFill>
              <a:latin typeface="+mn-lt"/>
              <a:ea typeface="+mn-ea"/>
              <a:cs typeface="+mn-cs"/>
            </a:defRPr>
          </a:pPr>
          <a:endParaRPr lang="es-ES"/>
        </a:p>
      </c:txPr>
    </c:title>
    <c:autoTitleDeleted val="0"/>
    <c:plotArea>
      <c:layout>
        <c:manualLayout>
          <c:layoutTarget val="inner"/>
          <c:xMode val="edge"/>
          <c:yMode val="edge"/>
          <c:x val="9.7742952033908384E-2"/>
          <c:y val="0.30317013347475341"/>
          <c:w val="0.87232174103237092"/>
          <c:h val="0.44890758220439836"/>
        </c:manualLayout>
      </c:layout>
      <c:barChart>
        <c:barDir val="col"/>
        <c:grouping val="clustered"/>
        <c:varyColors val="0"/>
        <c:ser>
          <c:idx val="0"/>
          <c:order val="0"/>
          <c:tx>
            <c:strRef>
              <c:f>'DATA - INFORME 3T. 2022'!$H$97</c:f>
              <c:strCache>
                <c:ptCount val="1"/>
                <c:pt idx="0">
                  <c:v>Ejecución promedio 1T-2022</c:v>
                </c:pt>
              </c:strCache>
            </c:strRef>
          </c:tx>
          <c:spPr>
            <a:solidFill>
              <a:srgbClr val="30E0E4"/>
            </a:solidFill>
            <a:ln>
              <a:noFill/>
            </a:ln>
            <a:effectLst/>
          </c:spPr>
          <c:invertIfNegative val="0"/>
          <c:dLbls>
            <c:spPr>
              <a:noFill/>
              <a:ln>
                <a:solidFill>
                  <a:srgbClr val="FF0000"/>
                </a:solid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lumMod val="75%"/>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
                          <a:lumOff val="65%"/>
                        </a:schemeClr>
                      </a:solidFill>
                      <a:round/>
                    </a:ln>
                    <a:effectLst/>
                  </c:spPr>
                </c15:leaderLines>
              </c:ext>
            </c:extLst>
          </c:dLbls>
          <c:cat>
            <c:strRef>
              <c:f>'DATA - INFORME 3T. 2022'!$J$96</c:f>
              <c:strCache>
                <c:ptCount val="1"/>
                <c:pt idx="0">
                  <c:v>Departamento de Comunicaciones</c:v>
                </c:pt>
              </c:strCache>
            </c:strRef>
          </c:cat>
          <c:val>
            <c:numRef>
              <c:f>'DATA - INFORME 3T. 2022'!$J$97</c:f>
              <c:numCache>
                <c:formatCode>0%</c:formatCode>
                <c:ptCount val="1"/>
                <c:pt idx="0">
                  <c:v>0.86805555555555547</c:v>
                </c:pt>
              </c:numCache>
            </c:numRef>
          </c:val>
          <c:extLst>
            <c:ext xmlns:c16="http://schemas.microsoft.com/office/drawing/2014/chart" uri="{C3380CC4-5D6E-409C-BE32-E72D297353CC}">
              <c16:uniqueId val="{00000000-59D2-42B2-BE73-19E644CF76C6}"/>
            </c:ext>
          </c:extLst>
        </c:ser>
        <c:ser>
          <c:idx val="1"/>
          <c:order val="1"/>
          <c:tx>
            <c:strRef>
              <c:f>'DATA - INFORME 3T. 2022'!$H$98</c:f>
              <c:strCache>
                <c:ptCount val="1"/>
                <c:pt idx="0">
                  <c:v>Ejecución promedio 2T-2022</c:v>
                </c:pt>
              </c:strCache>
            </c:strRef>
          </c:tx>
          <c:spPr>
            <a:solidFill>
              <a:schemeClr val="accent1">
                <a:lumMod val="20%"/>
                <a:lumOff val="80%"/>
              </a:schemeClr>
            </a:solidFill>
            <a:ln>
              <a:noFill/>
            </a:ln>
            <a:effectLst/>
          </c:spPr>
          <c:invertIfNegative val="0"/>
          <c:dLbls>
            <c:spPr>
              <a:noFill/>
              <a:ln>
                <a:solidFill>
                  <a:srgbClr val="FF0000"/>
                </a:solidFill>
              </a:ln>
              <a:effectLst/>
            </c:spPr>
            <c:txPr>
              <a:bodyPr rot="0" spcFirstLastPara="1" vertOverflow="ellipsis" vert="horz" wrap="square" lIns="38100" tIns="19050" rIns="38100" bIns="19050" anchor="ctr" anchorCtr="0">
                <a:spAutoFit/>
              </a:bodyPr>
              <a:lstStyle/>
              <a:p>
                <a:pPr algn="ctr">
                  <a:defRPr lang="es-ES" sz="900" b="1" i="0" u="none" strike="noStrike" kern="1200" baseline="0%">
                    <a:solidFill>
                      <a:schemeClr val="accent1">
                        <a:lumMod val="75%"/>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
                          <a:lumOff val="65%"/>
                        </a:schemeClr>
                      </a:solidFill>
                      <a:round/>
                    </a:ln>
                    <a:effectLst/>
                  </c:spPr>
                </c15:leaderLines>
              </c:ext>
            </c:extLst>
          </c:dLbls>
          <c:cat>
            <c:strRef>
              <c:f>'DATA - INFORME 3T. 2022'!$J$96</c:f>
              <c:strCache>
                <c:ptCount val="1"/>
                <c:pt idx="0">
                  <c:v>Departamento de Comunicaciones</c:v>
                </c:pt>
              </c:strCache>
            </c:strRef>
          </c:cat>
          <c:val>
            <c:numRef>
              <c:f>'DATA - INFORME 3T. 2022'!$J$98</c:f>
              <c:numCache>
                <c:formatCode>0%</c:formatCode>
                <c:ptCount val="1"/>
                <c:pt idx="0">
                  <c:v>1</c:v>
                </c:pt>
              </c:numCache>
            </c:numRef>
          </c:val>
          <c:extLst>
            <c:ext xmlns:c16="http://schemas.microsoft.com/office/drawing/2014/chart" uri="{C3380CC4-5D6E-409C-BE32-E72D297353CC}">
              <c16:uniqueId val="{00000001-59D2-42B2-BE73-19E644CF76C6}"/>
            </c:ext>
          </c:extLst>
        </c:ser>
        <c:ser>
          <c:idx val="2"/>
          <c:order val="2"/>
          <c:tx>
            <c:strRef>
              <c:f>'DATA - INFORME 3T. 2022'!$H$99</c:f>
              <c:strCache>
                <c:ptCount val="1"/>
                <c:pt idx="0">
                  <c:v>Ejecución promedio 3T-2022</c:v>
                </c:pt>
              </c:strCache>
            </c:strRef>
          </c:tx>
          <c:spPr>
            <a:solidFill>
              <a:schemeClr val="accent1">
                <a:lumMod val="75%"/>
              </a:schemeClr>
            </a:solidFill>
            <a:ln>
              <a:noFill/>
            </a:ln>
            <a:effectLst/>
          </c:spPr>
          <c:invertIfNegative val="0"/>
          <c:dLbls>
            <c:spPr>
              <a:noFill/>
              <a:ln>
                <a:solidFill>
                  <a:srgbClr val="FF0000"/>
                </a:solidFill>
              </a:ln>
              <a:effectLst/>
            </c:spPr>
            <c:txPr>
              <a:bodyPr rot="0" spcFirstLastPara="1" vertOverflow="ellipsis" vert="horz" wrap="square" lIns="38100" tIns="19050" rIns="38100" bIns="19050" anchor="ctr" anchorCtr="0">
                <a:spAutoFit/>
              </a:bodyPr>
              <a:lstStyle/>
              <a:p>
                <a:pPr algn="ctr">
                  <a:defRPr lang="es-ES" sz="900" b="1" i="0" u="none" strike="noStrike" kern="1200" baseline="0%">
                    <a:solidFill>
                      <a:schemeClr val="accent1">
                        <a:lumMod val="75%"/>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
                          <a:lumOff val="65%"/>
                        </a:schemeClr>
                      </a:solidFill>
                      <a:round/>
                    </a:ln>
                    <a:effectLst/>
                  </c:spPr>
                </c15:leaderLines>
              </c:ext>
            </c:extLst>
          </c:dLbls>
          <c:cat>
            <c:strRef>
              <c:f>'DATA - INFORME 3T. 2022'!$J$96</c:f>
              <c:strCache>
                <c:ptCount val="1"/>
                <c:pt idx="0">
                  <c:v>Departamento de Comunicaciones</c:v>
                </c:pt>
              </c:strCache>
            </c:strRef>
          </c:cat>
          <c:val>
            <c:numRef>
              <c:f>'DATA - INFORME 3T. 2022'!$J$99</c:f>
              <c:numCache>
                <c:formatCode>0%</c:formatCode>
                <c:ptCount val="1"/>
                <c:pt idx="0">
                  <c:v>0.53968253968253965</c:v>
                </c:pt>
              </c:numCache>
            </c:numRef>
          </c:val>
          <c:extLst>
            <c:ext xmlns:c16="http://schemas.microsoft.com/office/drawing/2014/chart" uri="{C3380CC4-5D6E-409C-BE32-E72D297353CC}">
              <c16:uniqueId val="{00000000-391F-44E9-800E-BD9F508FB21A}"/>
            </c:ext>
          </c:extLst>
        </c:ser>
        <c:ser>
          <c:idx val="3"/>
          <c:order val="3"/>
          <c:tx>
            <c:strRef>
              <c:f>'DATA - INFORME 3T. 2022'!$H$100</c:f>
              <c:strCache>
                <c:ptCount val="1"/>
                <c:pt idx="0">
                  <c:v>Ejecución promedio 4T-2023</c:v>
                </c:pt>
              </c:strCache>
            </c:strRef>
          </c:tx>
          <c:spPr>
            <a:solidFill>
              <a:schemeClr val="accent2">
                <a:lumMod val="40%"/>
                <a:lumOff val="60%"/>
              </a:schemeClr>
            </a:solidFill>
            <a:ln>
              <a:noFill/>
            </a:ln>
            <a:effectLst/>
          </c:spPr>
          <c:invertIfNegative val="0"/>
          <c:dLbls>
            <c:spPr>
              <a:solidFill>
                <a:schemeClr val="lt1"/>
              </a:solidFill>
              <a:ln>
                <a:solidFill>
                  <a:srgbClr val="FF0000"/>
                </a:solidFill>
              </a:ln>
              <a:effectLst/>
            </c:spPr>
            <c:txPr>
              <a:bodyPr rot="0" spcFirstLastPara="1" vertOverflow="clip" horzOverflow="clip" vert="horz" wrap="square" lIns="36576" tIns="18288" rIns="36576" bIns="18288" anchor="ctr" anchorCtr="1">
                <a:spAutoFit/>
              </a:bodyPr>
              <a:lstStyle/>
              <a:p>
                <a:pPr>
                  <a:defRPr sz="900" b="1" i="0" u="none" strike="noStrike" kern="1200" baseline="0%">
                    <a:solidFill>
                      <a:schemeClr val="dk1">
                        <a:lumMod val="65%"/>
                        <a:lumOff val="35%"/>
                      </a:schemeClr>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cap="flat" cmpd="sng" algn="ctr">
                      <a:solidFill>
                        <a:schemeClr val="tx1">
                          <a:lumMod val="35%"/>
                          <a:lumOff val="65%"/>
                        </a:schemeClr>
                      </a:solidFill>
                      <a:round/>
                    </a:ln>
                    <a:effectLst/>
                  </c:spPr>
                </c15:leaderLines>
              </c:ext>
            </c:extLst>
          </c:dLbls>
          <c:cat>
            <c:strRef>
              <c:f>'DATA - INFORME 3T. 2022'!$J$96</c:f>
              <c:strCache>
                <c:ptCount val="1"/>
                <c:pt idx="0">
                  <c:v>Departamento de Comunicaciones</c:v>
                </c:pt>
              </c:strCache>
            </c:strRef>
          </c:cat>
          <c:val>
            <c:numRef>
              <c:f>'DATA - INFORME 3T. 2022'!$J$100</c:f>
              <c:numCache>
                <c:formatCode>0%</c:formatCode>
                <c:ptCount val="1"/>
                <c:pt idx="0">
                  <c:v>1</c:v>
                </c:pt>
              </c:numCache>
            </c:numRef>
          </c:val>
          <c:extLst>
            <c:ext xmlns:c16="http://schemas.microsoft.com/office/drawing/2014/chart" uri="{C3380CC4-5D6E-409C-BE32-E72D297353CC}">
              <c16:uniqueId val="{00000000-3D1C-4313-BFCD-81CAD951C2B0}"/>
            </c:ext>
          </c:extLst>
        </c:ser>
        <c:dLbls>
          <c:showLegendKey val="0"/>
          <c:showVal val="0"/>
          <c:showCatName val="0"/>
          <c:showSerName val="0"/>
          <c:showPercent val="0"/>
          <c:showBubbleSize val="0"/>
        </c:dLbls>
        <c:gapWidth val="219"/>
        <c:overlap val="-27"/>
        <c:axId val="537613456"/>
        <c:axId val="541555328"/>
      </c:barChart>
      <c:catAx>
        <c:axId val="537613456"/>
        <c:scaling>
          <c:orientation val="minMax"/>
        </c:scaling>
        <c:delete val="0"/>
        <c:axPos val="b"/>
        <c:numFmt formatCode="General" sourceLinked="1"/>
        <c:majorTickMark val="none"/>
        <c:minorTickMark val="none"/>
        <c:tickLblPos val="nextTo"/>
        <c:spPr>
          <a:noFill/>
          <a:ln w="9525" cap="flat" cmpd="sng" algn="ctr">
            <a:solidFill>
              <a:schemeClr val="tx1">
                <a:lumMod val="15%"/>
                <a:lumOff val="85%"/>
              </a:schemeClr>
            </a:solidFill>
            <a:round/>
          </a:ln>
          <a:effectLst/>
        </c:spPr>
        <c:txPr>
          <a:bodyPr rot="-60000000" spcFirstLastPara="1" vertOverflow="ellipsis" vert="horz" wrap="square" anchor="ctr" anchorCtr="1"/>
          <a:lstStyle/>
          <a:p>
            <a:pPr>
              <a:defRPr sz="900" b="1" i="0" u="none" strike="noStrike" kern="1200" baseline="0%">
                <a:solidFill>
                  <a:schemeClr val="tx1">
                    <a:lumMod val="65%"/>
                    <a:lumOff val="35%"/>
                  </a:schemeClr>
                </a:solidFill>
                <a:latin typeface="+mn-lt"/>
                <a:ea typeface="+mn-ea"/>
                <a:cs typeface="+mn-cs"/>
              </a:defRPr>
            </a:pPr>
            <a:endParaRPr lang="es-ES"/>
          </a:p>
        </c:txPr>
        <c:crossAx val="541555328"/>
        <c:crosses val="autoZero"/>
        <c:auto val="1"/>
        <c:lblAlgn val="ctr"/>
        <c:lblOffset val="100"/>
        <c:noMultiLvlLbl val="0"/>
      </c:catAx>
      <c:valAx>
        <c:axId val="541555328"/>
        <c:scaling>
          <c:orientation val="minMax"/>
          <c:max val="1"/>
          <c:min val="0"/>
        </c:scaling>
        <c:delete val="0"/>
        <c:axPos val="l"/>
        <c:majorGridlines>
          <c:spPr>
            <a:ln w="9525" cap="flat" cmpd="sng" algn="ctr">
              <a:solidFill>
                <a:schemeClr val="tx1">
                  <a:lumMod val="15%"/>
                  <a:lumOff val="85%"/>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
                    <a:lumOff val="35%"/>
                  </a:schemeClr>
                </a:solidFill>
                <a:latin typeface="+mn-lt"/>
                <a:ea typeface="+mn-ea"/>
                <a:cs typeface="+mn-cs"/>
              </a:defRPr>
            </a:pPr>
            <a:endParaRPr lang="es-ES"/>
          </a:p>
        </c:txPr>
        <c:crossAx val="537613456"/>
        <c:crosses val="autoZero"/>
        <c:crossBetween val="between"/>
        <c:majorUnit val="0.25"/>
      </c:valAx>
      <c:spPr>
        <a:noFill/>
        <a:ln>
          <a:noFill/>
        </a:ln>
        <a:effectLst/>
      </c:spPr>
    </c:plotArea>
    <c:legend>
      <c:legendPos val="b"/>
      <c:layout>
        <c:manualLayout>
          <c:xMode val="edge"/>
          <c:yMode val="edge"/>
          <c:x val="7.5534995625546789E-2"/>
          <c:y val="0.85558957304250016"/>
          <c:w val="0.89593333517395901"/>
          <c:h val="0.131165149187555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
                  <a:lumOff val="35%"/>
                </a:schemeClr>
              </a:solidFill>
              <a:latin typeface="+mn-lt"/>
              <a:ea typeface="+mn-ea"/>
              <a:cs typeface="+mn-cs"/>
            </a:defRPr>
          </a:pPr>
          <a:endParaRPr lang="es-E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pPr>
      <a:endParaRPr lang="es-ES"/>
    </a:p>
  </c:txPr>
  <c:printSettings>
    <c:headerFooter/>
    <c:pageMargins b="0.75" l="0.7" r="0.7" t="0.75" header="0.3" footer="0.3"/>
    <c:pageSetup/>
  </c:printSettings>
</c:chartSpace>
</file>

<file path=xl/charts/chart7.xml><?xml version="1.0" encoding="utf-8"?>
<c:chartSpace xmlns:c="http://purl.oclc.org/ooxml/drawingml/chart" xmlns:a="http://purl.oclc.org/ooxml/drawingml/main" xmlns:r="http://purl.oclc.org/ooxml/officeDocument/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
              </a:lnSpc>
              <a:spcBef>
                <a:spcPts val="0"/>
              </a:spcBef>
              <a:spcAft>
                <a:spcPts val="0"/>
              </a:spcAft>
              <a:buClrTx/>
              <a:buSzTx/>
              <a:buFontTx/>
              <a:buNone/>
              <a:tabLst/>
              <a:defRPr sz="1400" b="0" i="0" u="none" strike="noStrike" kern="1200" spc="0" baseline="0%">
                <a:solidFill>
                  <a:sysClr val="windowText" lastClr="000000">
                    <a:lumMod val="65%"/>
                    <a:lumOff val="35%"/>
                  </a:sysClr>
                </a:solidFill>
                <a:latin typeface="+mn-lt"/>
                <a:ea typeface="+mn-ea"/>
                <a:cs typeface="+mn-cs"/>
              </a:defRPr>
            </a:pPr>
            <a:r>
              <a:rPr lang="es-DO" sz="1400" b="0" i="0" baseline="0%">
                <a:effectLst/>
              </a:rPr>
              <a:t>DEPARTAMENTOS DEL IDECOOP EJECUCION DE METAS ACUMULADAS POA, 2022</a:t>
            </a:r>
            <a:endParaRPr lang="es-ES" sz="1100">
              <a:effectLst/>
            </a:endParaRPr>
          </a:p>
          <a:p>
            <a:pPr marL="0" marR="0" indent="0" algn="ctr" defTabSz="914400" rtl="0" eaLnBrk="1" fontAlgn="auto" latinLnBrk="0" hangingPunct="1">
              <a:lnSpc>
                <a:spcPct val="100%"/>
              </a:lnSpc>
              <a:spcBef>
                <a:spcPts val="0"/>
              </a:spcBef>
              <a:spcAft>
                <a:spcPts val="0"/>
              </a:spcAft>
              <a:buClrTx/>
              <a:buSzTx/>
              <a:buFontTx/>
              <a:buNone/>
              <a:tabLst/>
              <a:defRPr>
                <a:solidFill>
                  <a:sysClr val="windowText" lastClr="000000">
                    <a:lumMod val="65%"/>
                    <a:lumOff val="35%"/>
                  </a:sysClr>
                </a:solidFill>
              </a:defRPr>
            </a:pPr>
            <a:endParaRPr lang="es-DO"/>
          </a:p>
        </c:rich>
      </c:tx>
      <c:layout>
        <c:manualLayout>
          <c:xMode val="edge"/>
          <c:yMode val="edge"/>
          <c:x val="3.5322132402642287E-2"/>
          <c:y val="2.1434526803285052E-2"/>
        </c:manualLayout>
      </c:layout>
      <c:overlay val="0"/>
      <c:spPr>
        <a:noFill/>
        <a:ln>
          <a:noFill/>
        </a:ln>
        <a:effectLst/>
      </c:spPr>
      <c:txPr>
        <a:bodyPr rot="0" spcFirstLastPara="1" vertOverflow="ellipsis" vert="horz" wrap="square" anchor="ctr" anchorCtr="1"/>
        <a:lstStyle/>
        <a:p>
          <a:pPr marL="0" marR="0" indent="0" algn="ctr" defTabSz="914400" rtl="0" eaLnBrk="1" fontAlgn="auto" latinLnBrk="0" hangingPunct="1">
            <a:lnSpc>
              <a:spcPct val="100%"/>
            </a:lnSpc>
            <a:spcBef>
              <a:spcPts val="0"/>
            </a:spcBef>
            <a:spcAft>
              <a:spcPts val="0"/>
            </a:spcAft>
            <a:buClrTx/>
            <a:buSzTx/>
            <a:buFontTx/>
            <a:buNone/>
            <a:tabLst/>
            <a:defRPr sz="1400" b="0" i="0" u="none" strike="noStrike" kern="1200" spc="0" baseline="0%">
              <a:solidFill>
                <a:sysClr val="windowText" lastClr="000000">
                  <a:lumMod val="65%"/>
                  <a:lumOff val="35%"/>
                </a:sysClr>
              </a:solidFill>
              <a:latin typeface="+mn-lt"/>
              <a:ea typeface="+mn-ea"/>
              <a:cs typeface="+mn-cs"/>
            </a:defRPr>
          </a:pPr>
          <a:endParaRPr lang="es-ES"/>
        </a:p>
      </c:txPr>
    </c:title>
    <c:autoTitleDeleted val="0"/>
    <c:plotArea>
      <c:layout>
        <c:manualLayout>
          <c:layoutTarget val="inner"/>
          <c:xMode val="edge"/>
          <c:yMode val="edge"/>
          <c:x val="9.9900481189851273E-2"/>
          <c:y val="0.23540370609156872"/>
          <c:w val="0.88483291465242453"/>
          <c:h val="0.4882042592261292"/>
        </c:manualLayout>
      </c:layout>
      <c:barChart>
        <c:barDir val="col"/>
        <c:grouping val="clustered"/>
        <c:varyColors val="0"/>
        <c:ser>
          <c:idx val="0"/>
          <c:order val="0"/>
          <c:tx>
            <c:strRef>
              <c:f>'DATA - INFORME 3T. 2022'!$E$159</c:f>
              <c:strCache>
                <c:ptCount val="1"/>
                <c:pt idx="0">
                  <c:v>Ejecución acumulada 1T,2T,3T-4T,2022</c:v>
                </c:pt>
              </c:strCache>
            </c:strRef>
          </c:tx>
          <c:spPr>
            <a:solidFill>
              <a:schemeClr val="accent1">
                <a:lumMod val="75%"/>
              </a:schemeClr>
            </a:solidFill>
            <a:ln>
              <a:noFill/>
            </a:ln>
            <a:effectLst/>
          </c:spPr>
          <c:invertIfNegative val="0"/>
          <c:dLbls>
            <c:spPr>
              <a:noFill/>
              <a:ln>
                <a:solidFill>
                  <a:srgbClr val="FF0000"/>
                </a:solid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lumMod val="75%"/>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
                          <a:lumOff val="65%"/>
                        </a:schemeClr>
                      </a:solidFill>
                      <a:round/>
                    </a:ln>
                    <a:effectLst/>
                  </c:spPr>
                </c15:leaderLines>
              </c:ext>
            </c:extLst>
          </c:dLbls>
          <c:cat>
            <c:strRef>
              <c:f>'DATA - INFORME 3T. 2022'!$I$158:$N$158</c:f>
              <c:strCache>
                <c:ptCount val="6"/>
                <c:pt idx="0">
                  <c:v>Departamento Programas y Proyectos Especiales</c:v>
                </c:pt>
                <c:pt idx="1">
                  <c:v>Departamento de Educación</c:v>
                </c:pt>
                <c:pt idx="2">
                  <c:v>Departamento de Fomento Cooperativo</c:v>
                </c:pt>
                <c:pt idx="3">
                  <c:v>Departamento de Comunicaciones</c:v>
                </c:pt>
                <c:pt idx="4">
                  <c:v>División de Cooperación Internacional </c:v>
                </c:pt>
                <c:pt idx="5">
                  <c:v>Departamento de Fortalecimiento Institucional </c:v>
                </c:pt>
              </c:strCache>
            </c:strRef>
          </c:cat>
          <c:val>
            <c:numRef>
              <c:f>'DATA - INFORME 3T. 2022'!$J$159:$Q$159</c:f>
              <c:numCache>
                <c:formatCode>0%</c:formatCode>
                <c:ptCount val="8"/>
                <c:pt idx="0">
                  <c:v>0.64844516594516599</c:v>
                </c:pt>
                <c:pt idx="1">
                  <c:v>0.82689625850340132</c:v>
                </c:pt>
                <c:pt idx="2">
                  <c:v>0.79604166666666665</c:v>
                </c:pt>
                <c:pt idx="3">
                  <c:v>0.85193452380952372</c:v>
                </c:pt>
                <c:pt idx="4">
                  <c:v>0.91145833333333337</c:v>
                </c:pt>
                <c:pt idx="5">
                  <c:v>0.83494047619047618</c:v>
                </c:pt>
              </c:numCache>
            </c:numRef>
          </c:val>
          <c:extLst>
            <c:ext xmlns:c16="http://schemas.microsoft.com/office/drawing/2014/chart" uri="{C3380CC4-5D6E-409C-BE32-E72D297353CC}">
              <c16:uniqueId val="{00000000-FC09-4580-AA2D-6E7E90AD571D}"/>
            </c:ext>
          </c:extLst>
        </c:ser>
        <c:ser>
          <c:idx val="1"/>
          <c:order val="1"/>
          <c:tx>
            <c:strRef>
              <c:f>'DATA - INFORME 3T. 2022'!$F$160</c:f>
              <c:strCache>
                <c:ptCount val="1"/>
              </c:strCache>
            </c:strRef>
          </c:tx>
          <c:spPr>
            <a:solidFill>
              <a:schemeClr val="accent1">
                <a:lumMod val="20%"/>
                <a:lumOff val="8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
                        <a:lumOff val="25%"/>
                      </a:schemeClr>
                    </a:solidFill>
                    <a:latin typeface="+mn-lt"/>
                    <a:ea typeface="+mn-ea"/>
                    <a:cs typeface="+mn-cs"/>
                  </a:defRPr>
                </a:pPr>
                <a:endParaRPr lang="es-E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
                          <a:lumOff val="65%"/>
                        </a:schemeClr>
                      </a:solidFill>
                      <a:round/>
                    </a:ln>
                    <a:effectLst/>
                  </c:spPr>
                </c15:leaderLines>
              </c:ext>
            </c:extLst>
          </c:dLbls>
          <c:cat>
            <c:strRef>
              <c:f>'DATA - INFORME 3T. 2022'!$I$158:$N$158</c:f>
              <c:strCache>
                <c:ptCount val="6"/>
                <c:pt idx="0">
                  <c:v>Departamento Programas y Proyectos Especiales</c:v>
                </c:pt>
                <c:pt idx="1">
                  <c:v>Departamento de Educación</c:v>
                </c:pt>
                <c:pt idx="2">
                  <c:v>Departamento de Fomento Cooperativo</c:v>
                </c:pt>
                <c:pt idx="3">
                  <c:v>Departamento de Comunicaciones</c:v>
                </c:pt>
                <c:pt idx="4">
                  <c:v>División de Cooperación Internacional </c:v>
                </c:pt>
                <c:pt idx="5">
                  <c:v>Departamento de Fortalecimiento Institucional </c:v>
                </c:pt>
              </c:strCache>
            </c:strRef>
          </c:cat>
          <c:val>
            <c:numRef>
              <c:f>'DATA - INFORME 3T. 2022'!$J$160:$Q$160</c:f>
              <c:numCache>
                <c:formatCode>0%</c:formatCode>
                <c:ptCount val="8"/>
              </c:numCache>
            </c:numRef>
          </c:val>
          <c:extLst>
            <c:ext xmlns:c16="http://schemas.microsoft.com/office/drawing/2014/chart" uri="{C3380CC4-5D6E-409C-BE32-E72D297353CC}">
              <c16:uniqueId val="{00000001-FC09-4580-AA2D-6E7E90AD571D}"/>
            </c:ext>
          </c:extLst>
        </c:ser>
        <c:dLbls>
          <c:showLegendKey val="0"/>
          <c:showVal val="0"/>
          <c:showCatName val="0"/>
          <c:showSerName val="0"/>
          <c:showPercent val="0"/>
          <c:showBubbleSize val="0"/>
        </c:dLbls>
        <c:gapWidth val="67"/>
        <c:overlap val="-14"/>
        <c:axId val="537613456"/>
        <c:axId val="541555328"/>
      </c:barChart>
      <c:catAx>
        <c:axId val="537613456"/>
        <c:scaling>
          <c:orientation val="minMax"/>
        </c:scaling>
        <c:delete val="0"/>
        <c:axPos val="b"/>
        <c:numFmt formatCode="General" sourceLinked="1"/>
        <c:majorTickMark val="none"/>
        <c:minorTickMark val="none"/>
        <c:tickLblPos val="nextTo"/>
        <c:spPr>
          <a:noFill/>
          <a:ln w="9525" cap="flat" cmpd="sng" algn="ctr">
            <a:solidFill>
              <a:schemeClr val="tx1">
                <a:lumMod val="15%"/>
                <a:lumOff val="85%"/>
              </a:schemeClr>
            </a:solidFill>
            <a:round/>
          </a:ln>
          <a:effectLst/>
        </c:spPr>
        <c:txPr>
          <a:bodyPr rot="-60000000" spcFirstLastPara="1" vertOverflow="ellipsis" vert="horz" wrap="square" anchor="ctr" anchorCtr="1"/>
          <a:lstStyle/>
          <a:p>
            <a:pPr>
              <a:defRPr sz="900" b="1" i="0" u="none" strike="noStrike" kern="1200" baseline="0%">
                <a:solidFill>
                  <a:schemeClr val="tx1">
                    <a:lumMod val="65%"/>
                    <a:lumOff val="35%"/>
                  </a:schemeClr>
                </a:solidFill>
                <a:latin typeface="+mn-lt"/>
                <a:ea typeface="+mn-ea"/>
                <a:cs typeface="+mn-cs"/>
              </a:defRPr>
            </a:pPr>
            <a:endParaRPr lang="es-ES"/>
          </a:p>
        </c:txPr>
        <c:crossAx val="541555328"/>
        <c:crosses val="autoZero"/>
        <c:auto val="1"/>
        <c:lblAlgn val="ctr"/>
        <c:lblOffset val="100"/>
        <c:noMultiLvlLbl val="0"/>
      </c:catAx>
      <c:valAx>
        <c:axId val="541555328"/>
        <c:scaling>
          <c:orientation val="minMax"/>
          <c:max val="1"/>
        </c:scaling>
        <c:delete val="0"/>
        <c:axPos val="l"/>
        <c:majorGridlines>
          <c:spPr>
            <a:ln w="9525" cap="flat" cmpd="sng" algn="ctr">
              <a:solidFill>
                <a:schemeClr val="tx1">
                  <a:lumMod val="15%"/>
                  <a:lumOff val="85%"/>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
                    <a:lumOff val="35%"/>
                  </a:schemeClr>
                </a:solidFill>
                <a:latin typeface="+mn-lt"/>
                <a:ea typeface="+mn-ea"/>
                <a:cs typeface="+mn-cs"/>
              </a:defRPr>
            </a:pPr>
            <a:endParaRPr lang="es-ES"/>
          </a:p>
        </c:txPr>
        <c:crossAx val="537613456"/>
        <c:crosses val="autoZero"/>
        <c:crossBetween val="between"/>
        <c:majorUnit val="0.25"/>
      </c:valAx>
      <c:spPr>
        <a:noFill/>
        <a:ln>
          <a:noFill/>
        </a:ln>
        <a:effectLst/>
      </c:spPr>
    </c:plotArea>
    <c:legend>
      <c:legendPos val="b"/>
      <c:layout>
        <c:manualLayout>
          <c:xMode val="edge"/>
          <c:yMode val="edge"/>
          <c:x val="7.5534995625546789E-2"/>
          <c:y val="0.85558957304250016"/>
          <c:w val="0.87670756780402459"/>
          <c:h val="0.11745445584993806"/>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
                  <a:lumOff val="35%"/>
                </a:schemeClr>
              </a:solidFill>
              <a:latin typeface="+mn-lt"/>
              <a:ea typeface="+mn-ea"/>
              <a:cs typeface="+mn-cs"/>
            </a:defRPr>
          </a:pPr>
          <a:endParaRPr lang="es-E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pPr>
      <a:endParaRPr lang="es-ES"/>
    </a:p>
  </c:txPr>
  <c:printSettings>
    <c:headerFooter/>
    <c:pageMargins b="0.75" l="0.7" r="0.7" t="0.75" header="0.3" footer="0.3"/>
    <c:pageSetup/>
  </c:printSettings>
</c:chartSpace>
</file>

<file path=xl/charts/chart8.xml><?xml version="1.0" encoding="utf-8"?>
<c:chartSpace xmlns:c="http://purl.oclc.org/ooxml/drawingml/chart" xmlns:a="http://purl.oclc.org/ooxml/drawingml/main" xmlns:r="http://purl.oclc.org/ooxml/officeDocument/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cap="none" spc="20" baseline="0%">
                <a:solidFill>
                  <a:schemeClr val="tx1">
                    <a:lumMod val="50%"/>
                    <a:lumOff val="50%"/>
                  </a:schemeClr>
                </a:solidFill>
                <a:latin typeface="+mn-lt"/>
                <a:ea typeface="+mn-ea"/>
                <a:cs typeface="+mn-cs"/>
              </a:defRPr>
            </a:pPr>
            <a:r>
              <a:rPr lang="es-DO"/>
              <a:t>DIRECCION ADMINISTRATIVA Y FINANCIERA</a:t>
            </a:r>
          </a:p>
          <a:p>
            <a:pPr>
              <a:defRPr/>
            </a:pPr>
            <a:r>
              <a:rPr lang="es-DO"/>
              <a:t>EJECUCIÓN PROMEDIO 1T-2T,3T-4T 2022</a:t>
            </a:r>
          </a:p>
        </c:rich>
      </c:tx>
      <c:layout>
        <c:manualLayout>
          <c:xMode val="edge"/>
          <c:yMode val="edge"/>
          <c:x val="0.21433648463844931"/>
          <c:y val="2.4402639712317858E-2"/>
        </c:manualLayout>
      </c:layout>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lumMod val="50%"/>
                  <a:lumOff val="50%"/>
                </a:schemeClr>
              </a:solidFill>
              <a:latin typeface="+mn-lt"/>
              <a:ea typeface="+mn-ea"/>
              <a:cs typeface="+mn-cs"/>
            </a:defRPr>
          </a:pPr>
          <a:endParaRPr lang="es-ES"/>
        </a:p>
      </c:txPr>
    </c:title>
    <c:autoTitleDeleted val="0"/>
    <c:plotArea>
      <c:layout>
        <c:manualLayout>
          <c:layoutTarget val="inner"/>
          <c:xMode val="edge"/>
          <c:yMode val="edge"/>
          <c:x val="9.9900481189851273E-2"/>
          <c:y val="0.27470044505306401"/>
          <c:w val="0.87232174103237092"/>
          <c:h val="0.44890758220439836"/>
        </c:manualLayout>
      </c:layout>
      <c:barChart>
        <c:barDir val="col"/>
        <c:grouping val="clustered"/>
        <c:varyColors val="0"/>
        <c:ser>
          <c:idx val="0"/>
          <c:order val="0"/>
          <c:tx>
            <c:strRef>
              <c:f>'DATA - INFORME 3T. 2022'!$H$114</c:f>
              <c:strCache>
                <c:ptCount val="1"/>
                <c:pt idx="0">
                  <c:v>Ejecución promedio 1T-2022</c:v>
                </c:pt>
              </c:strCache>
            </c:strRef>
          </c:tx>
          <c:spPr>
            <a:solidFill>
              <a:srgbClr val="30E0E4"/>
            </a:solidFill>
            <a:ln w="9525" cap="flat" cmpd="sng" algn="ctr">
              <a:solidFill>
                <a:schemeClr val="accent1">
                  <a:shade val="95%"/>
                </a:schemeClr>
              </a:solidFill>
              <a:round/>
            </a:ln>
            <a:effectLst>
              <a:outerShdw blurRad="40000" dist="20000" dir="5400000" rotWithShape="0">
                <a:srgbClr val="000000">
                  <a:alpha val="38%"/>
                </a:srgbClr>
              </a:outerShdw>
            </a:effectLst>
          </c:spPr>
          <c:invertIfNegative val="0"/>
          <c:dLbls>
            <c:spPr>
              <a:noFill/>
              <a:ln>
                <a:solidFill>
                  <a:srgbClr val="FF0000"/>
                </a:solid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accent1">
                        <a:lumMod val="75%"/>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
                          <a:lumOff val="65%"/>
                        </a:schemeClr>
                      </a:solidFill>
                    </a:ln>
                    <a:effectLst/>
                  </c:spPr>
                </c15:leaderLines>
              </c:ext>
            </c:extLst>
          </c:dLbls>
          <c:cat>
            <c:strRef>
              <c:f>'DATA - INFORME 3T. 2022'!$J$113:$K$113</c:f>
              <c:strCache>
                <c:ptCount val="2"/>
                <c:pt idx="0">
                  <c:v>Dirección Administrativa</c:v>
                </c:pt>
                <c:pt idx="1">
                  <c:v>Dirección Financiera</c:v>
                </c:pt>
              </c:strCache>
            </c:strRef>
          </c:cat>
          <c:val>
            <c:numRef>
              <c:f>'DATA - INFORME 3T. 2022'!$J$114:$K$114</c:f>
              <c:numCache>
                <c:formatCode>0%</c:formatCode>
                <c:ptCount val="2"/>
                <c:pt idx="0">
                  <c:v>0.98784722222222221</c:v>
                </c:pt>
                <c:pt idx="1">
                  <c:v>0.96153846153846156</c:v>
                </c:pt>
              </c:numCache>
            </c:numRef>
          </c:val>
          <c:extLst>
            <c:ext xmlns:c16="http://schemas.microsoft.com/office/drawing/2014/chart" uri="{C3380CC4-5D6E-409C-BE32-E72D297353CC}">
              <c16:uniqueId val="{00000000-020C-4860-833E-4CD57BFFB7BC}"/>
            </c:ext>
          </c:extLst>
        </c:ser>
        <c:ser>
          <c:idx val="1"/>
          <c:order val="1"/>
          <c:tx>
            <c:strRef>
              <c:f>'DATA - INFORME 3T. 2022'!$H$115</c:f>
              <c:strCache>
                <c:ptCount val="1"/>
                <c:pt idx="0">
                  <c:v>Ejecución promedio 2T-2022</c:v>
                </c:pt>
              </c:strCache>
            </c:strRef>
          </c:tx>
          <c:spPr>
            <a:solidFill>
              <a:schemeClr val="tx2">
                <a:lumMod val="20%"/>
                <a:lumOff val="80%"/>
              </a:schemeClr>
            </a:solidFill>
            <a:ln w="9525" cap="flat" cmpd="sng" algn="ctr">
              <a:solidFill>
                <a:schemeClr val="bg1"/>
              </a:solidFill>
              <a:round/>
            </a:ln>
            <a:effectLst>
              <a:outerShdw blurRad="40000" dist="20000" dir="5400000" rotWithShape="0">
                <a:srgbClr val="000000">
                  <a:alpha val="38%"/>
                </a:srgbClr>
              </a:outerShdw>
            </a:effectLst>
          </c:spPr>
          <c:invertIfNegative val="0"/>
          <c:dLbls>
            <c:spPr>
              <a:noFill/>
              <a:ln>
                <a:solidFill>
                  <a:srgbClr val="FF0000"/>
                </a:solidFill>
              </a:ln>
              <a:effectLst/>
            </c:spPr>
            <c:txPr>
              <a:bodyPr rot="0" spcFirstLastPara="1" vertOverflow="ellipsis" vert="horz" wrap="square" lIns="38100" tIns="19050" rIns="38100" bIns="19050" anchor="ctr" anchorCtr="0">
                <a:spAutoFit/>
              </a:bodyPr>
              <a:lstStyle/>
              <a:p>
                <a:pPr algn="ctr">
                  <a:defRPr lang="es-ES" sz="900" b="1" i="0" u="none" strike="noStrike" kern="1200" baseline="0%">
                    <a:solidFill>
                      <a:schemeClr val="accent1">
                        <a:lumMod val="75%"/>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
                          <a:lumOff val="65%"/>
                        </a:schemeClr>
                      </a:solidFill>
                    </a:ln>
                    <a:effectLst/>
                  </c:spPr>
                </c15:leaderLines>
              </c:ext>
            </c:extLst>
          </c:dLbls>
          <c:cat>
            <c:strRef>
              <c:f>'DATA - INFORME 3T. 2022'!$J$113:$K$113</c:f>
              <c:strCache>
                <c:ptCount val="2"/>
                <c:pt idx="0">
                  <c:v>Dirección Administrativa</c:v>
                </c:pt>
                <c:pt idx="1">
                  <c:v>Dirección Financiera</c:v>
                </c:pt>
              </c:strCache>
            </c:strRef>
          </c:cat>
          <c:val>
            <c:numRef>
              <c:f>'DATA - INFORME 3T. 2022'!$J$115:$K$115</c:f>
              <c:numCache>
                <c:formatCode>0%</c:formatCode>
                <c:ptCount val="2"/>
                <c:pt idx="0">
                  <c:v>0.700407196969697</c:v>
                </c:pt>
                <c:pt idx="1">
                  <c:v>0.92338235294117654</c:v>
                </c:pt>
              </c:numCache>
            </c:numRef>
          </c:val>
          <c:extLst>
            <c:ext xmlns:c16="http://schemas.microsoft.com/office/drawing/2014/chart" uri="{C3380CC4-5D6E-409C-BE32-E72D297353CC}">
              <c16:uniqueId val="{00000001-020C-4860-833E-4CD57BFFB7BC}"/>
            </c:ext>
          </c:extLst>
        </c:ser>
        <c:ser>
          <c:idx val="2"/>
          <c:order val="2"/>
          <c:tx>
            <c:strRef>
              <c:f>'DATA - INFORME 3T. 2022'!$H$116</c:f>
              <c:strCache>
                <c:ptCount val="1"/>
                <c:pt idx="0">
                  <c:v>Ejecución promedio 3T-2022</c:v>
                </c:pt>
              </c:strCache>
            </c:strRef>
          </c:tx>
          <c:spPr>
            <a:solidFill>
              <a:schemeClr val="accent1">
                <a:lumMod val="75%"/>
              </a:schemeClr>
            </a:solidFill>
            <a:ln w="9525" cap="flat" cmpd="sng" algn="ctr">
              <a:solidFill>
                <a:schemeClr val="accent3">
                  <a:shade val="95%"/>
                </a:schemeClr>
              </a:solidFill>
              <a:round/>
            </a:ln>
            <a:effectLst>
              <a:outerShdw blurRad="40000" dist="20000" dir="5400000" rotWithShape="0">
                <a:srgbClr val="000000">
                  <a:alpha val="38%"/>
                </a:srgbClr>
              </a:outerShdw>
            </a:effectLst>
          </c:spPr>
          <c:invertIfNegative val="0"/>
          <c:dLbls>
            <c:spPr>
              <a:noFill/>
              <a:ln>
                <a:solidFill>
                  <a:srgbClr val="FF0000"/>
                </a:solidFill>
              </a:ln>
              <a:effectLst/>
            </c:spPr>
            <c:txPr>
              <a:bodyPr rot="0" spcFirstLastPara="1" vertOverflow="ellipsis" vert="horz" wrap="square" lIns="38100" tIns="19050" rIns="38100" bIns="19050" anchor="ctr" anchorCtr="0">
                <a:spAutoFit/>
              </a:bodyPr>
              <a:lstStyle/>
              <a:p>
                <a:pPr algn="ctr">
                  <a:defRPr lang="es-ES" sz="900" b="1" i="0" u="none" strike="noStrike" kern="1200" baseline="0%">
                    <a:solidFill>
                      <a:schemeClr val="accent1">
                        <a:lumMod val="75%"/>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
                          <a:lumOff val="65%"/>
                        </a:schemeClr>
                      </a:solidFill>
                    </a:ln>
                    <a:effectLst/>
                  </c:spPr>
                </c15:leaderLines>
              </c:ext>
            </c:extLst>
          </c:dLbls>
          <c:cat>
            <c:strRef>
              <c:f>'DATA - INFORME 3T. 2022'!$J$113:$K$113</c:f>
              <c:strCache>
                <c:ptCount val="2"/>
                <c:pt idx="0">
                  <c:v>Dirección Administrativa</c:v>
                </c:pt>
                <c:pt idx="1">
                  <c:v>Dirección Financiera</c:v>
                </c:pt>
              </c:strCache>
            </c:strRef>
          </c:cat>
          <c:val>
            <c:numRef>
              <c:f>'DATA - INFORME 3T. 2022'!$J$116:$K$116</c:f>
              <c:numCache>
                <c:formatCode>0%</c:formatCode>
                <c:ptCount val="2"/>
                <c:pt idx="0">
                  <c:v>0.700407196969697</c:v>
                </c:pt>
                <c:pt idx="1">
                  <c:v>0.92338235294117654</c:v>
                </c:pt>
              </c:numCache>
            </c:numRef>
          </c:val>
          <c:extLst>
            <c:ext xmlns:c16="http://schemas.microsoft.com/office/drawing/2014/chart" uri="{C3380CC4-5D6E-409C-BE32-E72D297353CC}">
              <c16:uniqueId val="{00000004-0B7E-4BCF-8C34-A7013BD30EB0}"/>
            </c:ext>
          </c:extLst>
        </c:ser>
        <c:ser>
          <c:idx val="3"/>
          <c:order val="3"/>
          <c:tx>
            <c:strRef>
              <c:f>'DATA - INFORME 3T. 2022'!$H$117</c:f>
              <c:strCache>
                <c:ptCount val="1"/>
                <c:pt idx="0">
                  <c:v>Ejecución promedio 4T-2023</c:v>
                </c:pt>
              </c:strCache>
            </c:strRef>
          </c:tx>
          <c:spPr>
            <a:solidFill>
              <a:schemeClr val="accent2">
                <a:lumMod val="40%"/>
                <a:lumOff val="60%"/>
              </a:schemeClr>
            </a:solidFill>
            <a:ln w="9525" cap="flat" cmpd="sng" algn="ctr">
              <a:solidFill>
                <a:schemeClr val="accent4">
                  <a:shade val="95%"/>
                </a:schemeClr>
              </a:solidFill>
              <a:round/>
            </a:ln>
            <a:effectLst>
              <a:outerShdw blurRad="40000" dist="20000" dir="5400000" rotWithShape="0">
                <a:srgbClr val="000000">
                  <a:alpha val="38%"/>
                </a:srgbClr>
              </a:outerShdw>
            </a:effectLst>
          </c:spPr>
          <c:invertIfNegative val="0"/>
          <c:dLbls>
            <c:spPr>
              <a:solidFill>
                <a:schemeClr val="lt1"/>
              </a:solidFill>
              <a:ln>
                <a:solidFill>
                  <a:srgbClr val="FF0000"/>
                </a:solidFill>
              </a:ln>
              <a:effectLst/>
            </c:spPr>
            <c:txPr>
              <a:bodyPr rot="0" spcFirstLastPara="1" vertOverflow="clip" horzOverflow="clip" vert="horz" wrap="square" lIns="36576" tIns="18288" rIns="36576" bIns="18288" anchor="ctr" anchorCtr="1">
                <a:spAutoFit/>
              </a:bodyPr>
              <a:lstStyle/>
              <a:p>
                <a:pPr>
                  <a:defRPr sz="900" b="1" i="0" u="none" strike="noStrike" kern="1200" baseline="0%">
                    <a:solidFill>
                      <a:srgbClr val="002060"/>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a:solidFill>
                        <a:schemeClr val="tx1">
                          <a:lumMod val="35%"/>
                          <a:lumOff val="65%"/>
                        </a:schemeClr>
                      </a:solidFill>
                    </a:ln>
                    <a:effectLst/>
                  </c:spPr>
                </c15:leaderLines>
              </c:ext>
            </c:extLst>
          </c:dLbls>
          <c:cat>
            <c:strRef>
              <c:f>'DATA - INFORME 3T. 2022'!$J$113:$K$113</c:f>
              <c:strCache>
                <c:ptCount val="2"/>
                <c:pt idx="0">
                  <c:v>Dirección Administrativa</c:v>
                </c:pt>
                <c:pt idx="1">
                  <c:v>Dirección Financiera</c:v>
                </c:pt>
              </c:strCache>
            </c:strRef>
          </c:cat>
          <c:val>
            <c:numRef>
              <c:f>'DATA - INFORME 3T. 2022'!$J$117:$K$117</c:f>
              <c:numCache>
                <c:formatCode>0%</c:formatCode>
                <c:ptCount val="2"/>
                <c:pt idx="0">
                  <c:v>0.95799999999999996</c:v>
                </c:pt>
                <c:pt idx="1">
                  <c:v>0.94117647058823517</c:v>
                </c:pt>
              </c:numCache>
            </c:numRef>
          </c:val>
          <c:extLst>
            <c:ext xmlns:c16="http://schemas.microsoft.com/office/drawing/2014/chart" uri="{C3380CC4-5D6E-409C-BE32-E72D297353CC}">
              <c16:uniqueId val="{00000000-5B05-4A85-B6BA-0C6565FF1B7C}"/>
            </c:ext>
          </c:extLst>
        </c:ser>
        <c:dLbls>
          <c:showLegendKey val="0"/>
          <c:showVal val="0"/>
          <c:showCatName val="0"/>
          <c:showSerName val="0"/>
          <c:showPercent val="0"/>
          <c:showBubbleSize val="0"/>
        </c:dLbls>
        <c:gapWidth val="100"/>
        <c:overlap val="-24"/>
        <c:axId val="537613456"/>
        <c:axId val="541555328"/>
      </c:barChart>
      <c:catAx>
        <c:axId val="537613456"/>
        <c:scaling>
          <c:orientation val="minMax"/>
        </c:scaling>
        <c:delete val="0"/>
        <c:axPos val="b"/>
        <c:numFmt formatCode="General" sourceLinked="1"/>
        <c:majorTickMark val="none"/>
        <c:minorTickMark val="none"/>
        <c:tickLblPos val="nextTo"/>
        <c:spPr>
          <a:noFill/>
          <a:ln w="9525" cap="flat" cmpd="sng" algn="ctr">
            <a:solidFill>
              <a:schemeClr val="tx1">
                <a:lumMod val="15%"/>
                <a:lumOff val="85%"/>
              </a:schemeClr>
            </a:solidFill>
            <a:round/>
          </a:ln>
          <a:effectLst/>
        </c:spPr>
        <c:txPr>
          <a:bodyPr rot="-60000000" spcFirstLastPara="1" vertOverflow="ellipsis" vert="horz" wrap="square" anchor="ctr" anchorCtr="1"/>
          <a:lstStyle/>
          <a:p>
            <a:pPr>
              <a:defRPr sz="900" b="1" i="0" u="none" strike="noStrike" kern="1200" baseline="0%">
                <a:solidFill>
                  <a:schemeClr val="tx1">
                    <a:lumMod val="50%"/>
                    <a:lumOff val="50%"/>
                  </a:schemeClr>
                </a:solidFill>
                <a:latin typeface="+mn-lt"/>
                <a:ea typeface="+mn-ea"/>
                <a:cs typeface="+mn-cs"/>
              </a:defRPr>
            </a:pPr>
            <a:endParaRPr lang="es-ES"/>
          </a:p>
        </c:txPr>
        <c:crossAx val="541555328"/>
        <c:crosses val="autoZero"/>
        <c:auto val="1"/>
        <c:lblAlgn val="ctr"/>
        <c:lblOffset val="100"/>
        <c:noMultiLvlLbl val="0"/>
      </c:catAx>
      <c:valAx>
        <c:axId val="541555328"/>
        <c:scaling>
          <c:orientation val="minMax"/>
          <c:max val="1"/>
          <c:min val="0"/>
        </c:scaling>
        <c:delete val="0"/>
        <c:axPos val="l"/>
        <c:majorGridlines>
          <c:spPr>
            <a:ln w="9525" cap="flat" cmpd="sng" algn="ctr">
              <a:solidFill>
                <a:schemeClr val="tx1">
                  <a:lumMod val="15%"/>
                  <a:lumOff val="85%"/>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es-ES"/>
          </a:p>
        </c:txPr>
        <c:crossAx val="537613456"/>
        <c:crosses val="autoZero"/>
        <c:crossBetween val="between"/>
        <c:majorUnit val="0.25"/>
      </c:valAx>
      <c:spPr>
        <a:noFill/>
        <a:ln>
          <a:noFill/>
        </a:ln>
        <a:effectLst/>
      </c:spPr>
    </c:plotArea>
    <c:legend>
      <c:legendPos val="b"/>
      <c:layout>
        <c:manualLayout>
          <c:xMode val="edge"/>
          <c:yMode val="edge"/>
          <c:x val="5.4826933041136845E-2"/>
          <c:y val="0.84595785644907007"/>
          <c:w val="0.90428188653595609"/>
          <c:h val="0.1311651491875554"/>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
                  <a:lumOff val="50%"/>
                </a:schemeClr>
              </a:solidFill>
              <a:latin typeface="+mn-lt"/>
              <a:ea typeface="+mn-ea"/>
              <a:cs typeface="+mn-cs"/>
            </a:defRPr>
          </a:pPr>
          <a:endParaRPr lang="es-E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a:pPr>
      <a:endParaRPr lang="es-ES"/>
    </a:p>
  </c:txPr>
  <c:printSettings>
    <c:headerFooter/>
    <c:pageMargins b="0.75" l="0.7" r="0.7" t="0.75" header="0.3" footer="0.3"/>
    <c:pageSetup/>
  </c:printSettings>
</c:chartSpace>
</file>

<file path=xl/charts/chart9.xml><?xml version="1.0" encoding="utf-8"?>
<c:chartSpace xmlns:c="http://purl.oclc.org/ooxml/drawingml/chart" xmlns:a="http://purl.oclc.org/ooxml/drawingml/main" xmlns:r="http://purl.oclc.org/ooxml/officeDocument/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s-ES" sz="1200" b="0" i="0" u="none" strike="noStrike" kern="1200" spc="0" baseline="0%">
                <a:solidFill>
                  <a:schemeClr val="tx1"/>
                </a:solidFill>
                <a:latin typeface="+mn-lt"/>
                <a:ea typeface="+mn-ea"/>
                <a:cs typeface="+mn-cs"/>
              </a:defRPr>
            </a:pPr>
            <a:r>
              <a:rPr lang="es-DO"/>
              <a:t>DIRECCION DE RECURSOS HUMANOS </a:t>
            </a:r>
          </a:p>
          <a:p>
            <a:pPr>
              <a:defRPr/>
            </a:pPr>
            <a:r>
              <a:rPr lang="es-DO"/>
              <a:t>EJECUCIÓN PROMEDIO 1T-2T,3T-4T 2022</a:t>
            </a:r>
          </a:p>
        </c:rich>
      </c:tx>
      <c:overlay val="0"/>
      <c:spPr>
        <a:noFill/>
        <a:ln>
          <a:noFill/>
        </a:ln>
        <a:effectLst/>
      </c:spPr>
      <c:txPr>
        <a:bodyPr rot="0" spcFirstLastPara="1" vertOverflow="ellipsis" vert="horz" wrap="square" anchor="ctr" anchorCtr="1"/>
        <a:lstStyle/>
        <a:p>
          <a:pPr>
            <a:defRPr lang="es-ES" sz="1200" b="0" i="0" u="none" strike="noStrike" kern="1200" spc="0" baseline="0%">
              <a:solidFill>
                <a:schemeClr val="tx1"/>
              </a:solidFill>
              <a:latin typeface="+mn-lt"/>
              <a:ea typeface="+mn-ea"/>
              <a:cs typeface="+mn-cs"/>
            </a:defRPr>
          </a:pPr>
          <a:endParaRPr lang="es-ES"/>
        </a:p>
      </c:txPr>
    </c:title>
    <c:autoTitleDeleted val="0"/>
    <c:plotArea>
      <c:layout>
        <c:manualLayout>
          <c:layoutTarget val="inner"/>
          <c:xMode val="edge"/>
          <c:yMode val="edge"/>
          <c:x val="9.9900481189851273E-2"/>
          <c:y val="0.27470044505306401"/>
          <c:w val="0.87232174103237092"/>
          <c:h val="0.44890758220439836"/>
        </c:manualLayout>
      </c:layout>
      <c:barChart>
        <c:barDir val="col"/>
        <c:grouping val="clustered"/>
        <c:varyColors val="0"/>
        <c:ser>
          <c:idx val="0"/>
          <c:order val="0"/>
          <c:tx>
            <c:strRef>
              <c:f>'DATA - INFORME 3T. 2022'!$H$131</c:f>
              <c:strCache>
                <c:ptCount val="1"/>
                <c:pt idx="0">
                  <c:v>Ejecución promedio 1T-2022</c:v>
                </c:pt>
              </c:strCache>
            </c:strRef>
          </c:tx>
          <c:spPr>
            <a:solidFill>
              <a:srgbClr val="30E0E4"/>
            </a:solidFill>
            <a:ln>
              <a:noFill/>
            </a:ln>
            <a:effectLst/>
          </c:spPr>
          <c:invertIfNegative val="0"/>
          <c:dLbls>
            <c:spPr>
              <a:noFill/>
              <a:ln>
                <a:solidFill>
                  <a:srgbClr val="FF0000"/>
                </a:solidFill>
              </a:ln>
              <a:effectLst/>
            </c:spPr>
            <c:txPr>
              <a:bodyPr rot="0" spcFirstLastPara="1" vertOverflow="ellipsis" vert="horz" wrap="square" anchor="ctr" anchorCtr="1"/>
              <a:lstStyle/>
              <a:p>
                <a:pPr>
                  <a:defRPr lang="es-ES" sz="1000" b="1" i="0" u="none" strike="noStrike" kern="1200" baseline="0%">
                    <a:solidFill>
                      <a:schemeClr val="accent1">
                        <a:lumMod val="75%"/>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
                          <a:lumOff val="65%"/>
                        </a:schemeClr>
                      </a:solidFill>
                      <a:round/>
                    </a:ln>
                    <a:effectLst/>
                  </c:spPr>
                </c15:leaderLines>
              </c:ext>
            </c:extLst>
          </c:dLbls>
          <c:cat>
            <c:strRef>
              <c:f>'DATA - INFORME 3T. 2022'!$J$130</c:f>
              <c:strCache>
                <c:ptCount val="1"/>
                <c:pt idx="0">
                  <c:v>Dirección de Recursos Humanos</c:v>
                </c:pt>
              </c:strCache>
            </c:strRef>
          </c:cat>
          <c:val>
            <c:numRef>
              <c:f>'DATA - INFORME 3T. 2022'!$J$131</c:f>
              <c:numCache>
                <c:formatCode>0%</c:formatCode>
                <c:ptCount val="1"/>
                <c:pt idx="0">
                  <c:v>1</c:v>
                </c:pt>
              </c:numCache>
            </c:numRef>
          </c:val>
          <c:extLst>
            <c:ext xmlns:c16="http://schemas.microsoft.com/office/drawing/2014/chart" uri="{C3380CC4-5D6E-409C-BE32-E72D297353CC}">
              <c16:uniqueId val="{00000000-39D0-4F29-A885-DD084CAEA136}"/>
            </c:ext>
          </c:extLst>
        </c:ser>
        <c:ser>
          <c:idx val="1"/>
          <c:order val="1"/>
          <c:tx>
            <c:strRef>
              <c:f>'DATA - INFORME 3T. 2022'!$H$132</c:f>
              <c:strCache>
                <c:ptCount val="1"/>
                <c:pt idx="0">
                  <c:v>Ejecución promedio 2T-2022</c:v>
                </c:pt>
              </c:strCache>
            </c:strRef>
          </c:tx>
          <c:spPr>
            <a:solidFill>
              <a:schemeClr val="tx2">
                <a:lumMod val="20%"/>
                <a:lumOff val="80%"/>
              </a:schemeClr>
            </a:solidFill>
            <a:ln>
              <a:noFill/>
            </a:ln>
            <a:effectLst/>
          </c:spPr>
          <c:invertIfNegative val="0"/>
          <c:dLbls>
            <c:spPr>
              <a:noFill/>
              <a:ln>
                <a:solidFill>
                  <a:srgbClr val="FF0000"/>
                </a:solidFill>
              </a:ln>
              <a:effectLst/>
            </c:spPr>
            <c:txPr>
              <a:bodyPr rot="0" spcFirstLastPara="1" vertOverflow="ellipsis" vert="horz" wrap="square" anchor="ctr" anchorCtr="0"/>
              <a:lstStyle/>
              <a:p>
                <a:pPr algn="ctr">
                  <a:defRPr lang="es-ES" sz="1000" b="1" i="0" u="none" strike="noStrike" kern="1200" baseline="0%">
                    <a:solidFill>
                      <a:schemeClr val="accent1">
                        <a:lumMod val="75%"/>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
                          <a:lumOff val="65%"/>
                        </a:schemeClr>
                      </a:solidFill>
                      <a:round/>
                    </a:ln>
                    <a:effectLst/>
                  </c:spPr>
                </c15:leaderLines>
              </c:ext>
            </c:extLst>
          </c:dLbls>
          <c:cat>
            <c:strRef>
              <c:f>'DATA - INFORME 3T. 2022'!$J$130</c:f>
              <c:strCache>
                <c:ptCount val="1"/>
                <c:pt idx="0">
                  <c:v>Dirección de Recursos Humanos</c:v>
                </c:pt>
              </c:strCache>
            </c:strRef>
          </c:cat>
          <c:val>
            <c:numRef>
              <c:f>'DATA - INFORME 3T. 2022'!$J$132</c:f>
              <c:numCache>
                <c:formatCode>0%</c:formatCode>
                <c:ptCount val="1"/>
                <c:pt idx="0">
                  <c:v>1</c:v>
                </c:pt>
              </c:numCache>
            </c:numRef>
          </c:val>
          <c:extLst>
            <c:ext xmlns:c16="http://schemas.microsoft.com/office/drawing/2014/chart" uri="{C3380CC4-5D6E-409C-BE32-E72D297353CC}">
              <c16:uniqueId val="{00000001-39D0-4F29-A885-DD084CAEA136}"/>
            </c:ext>
          </c:extLst>
        </c:ser>
        <c:ser>
          <c:idx val="2"/>
          <c:order val="2"/>
          <c:tx>
            <c:strRef>
              <c:f>'DATA - INFORME 3T. 2022'!$H$133</c:f>
              <c:strCache>
                <c:ptCount val="1"/>
                <c:pt idx="0">
                  <c:v>Ejecución promedio 3T-2022</c:v>
                </c:pt>
              </c:strCache>
            </c:strRef>
          </c:tx>
          <c:spPr>
            <a:solidFill>
              <a:schemeClr val="accent1">
                <a:lumMod val="75%"/>
              </a:schemeClr>
            </a:solidFill>
            <a:ln>
              <a:noFill/>
            </a:ln>
            <a:effectLst/>
          </c:spPr>
          <c:invertIfNegative val="0"/>
          <c:dLbls>
            <c:spPr>
              <a:noFill/>
              <a:ln>
                <a:solidFill>
                  <a:srgbClr val="FF0000"/>
                </a:solidFill>
              </a:ln>
              <a:effectLst/>
            </c:spPr>
            <c:txPr>
              <a:bodyPr rot="0" spcFirstLastPara="1" vertOverflow="ellipsis" vert="horz" wrap="square" anchor="ctr" anchorCtr="0"/>
              <a:lstStyle/>
              <a:p>
                <a:pPr algn="ctr">
                  <a:defRPr lang="es-ES" sz="1000" b="1" i="0" u="none" strike="noStrike" kern="1200" baseline="0%">
                    <a:solidFill>
                      <a:schemeClr val="accent1">
                        <a:lumMod val="75%"/>
                      </a:schemeClr>
                    </a:solidFill>
                    <a:latin typeface="+mn-lt"/>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
                          <a:lumOff val="65%"/>
                        </a:schemeClr>
                      </a:solidFill>
                      <a:round/>
                    </a:ln>
                    <a:effectLst/>
                  </c:spPr>
                </c15:leaderLines>
              </c:ext>
            </c:extLst>
          </c:dLbls>
          <c:cat>
            <c:strRef>
              <c:f>'DATA - INFORME 3T. 2022'!$J$130</c:f>
              <c:strCache>
                <c:ptCount val="1"/>
                <c:pt idx="0">
                  <c:v>Dirección de Recursos Humanos</c:v>
                </c:pt>
              </c:strCache>
            </c:strRef>
          </c:cat>
          <c:val>
            <c:numRef>
              <c:f>'DATA - INFORME 3T. 2022'!$J$133</c:f>
              <c:numCache>
                <c:formatCode>0%</c:formatCode>
                <c:ptCount val="1"/>
                <c:pt idx="0">
                  <c:v>0.97777777777777786</c:v>
                </c:pt>
              </c:numCache>
            </c:numRef>
          </c:val>
          <c:extLst>
            <c:ext xmlns:c16="http://schemas.microsoft.com/office/drawing/2014/chart" uri="{C3380CC4-5D6E-409C-BE32-E72D297353CC}">
              <c16:uniqueId val="{00000000-E258-4B51-86F0-969DD24880C6}"/>
            </c:ext>
          </c:extLst>
        </c:ser>
        <c:ser>
          <c:idx val="3"/>
          <c:order val="3"/>
          <c:tx>
            <c:strRef>
              <c:f>'DATA - INFORME 3T. 2022'!$H$134</c:f>
              <c:strCache>
                <c:ptCount val="1"/>
                <c:pt idx="0">
                  <c:v>Ejecución promedio 4T-2023</c:v>
                </c:pt>
              </c:strCache>
            </c:strRef>
          </c:tx>
          <c:spPr>
            <a:solidFill>
              <a:schemeClr val="accent2">
                <a:lumMod val="40%"/>
                <a:lumOff val="60%"/>
              </a:schemeClr>
            </a:solidFill>
            <a:ln>
              <a:noFill/>
            </a:ln>
            <a:effectLst/>
          </c:spPr>
          <c:invertIfNegative val="0"/>
          <c:dLbls>
            <c:spPr>
              <a:solidFill>
                <a:schemeClr val="lt1"/>
              </a:solidFill>
              <a:ln>
                <a:solidFill>
                  <a:srgbClr val="FF0000"/>
                </a:solidFill>
              </a:ln>
              <a:effectLst/>
            </c:spPr>
            <c:txPr>
              <a:bodyPr rot="0" spcFirstLastPara="1" vertOverflow="clip" horzOverflow="clip" vert="horz" wrap="square" lIns="36576" tIns="18288" rIns="36576" bIns="18288" anchor="ctr" anchorCtr="1">
                <a:spAutoFit/>
              </a:bodyPr>
              <a:lstStyle/>
              <a:p>
                <a:pPr>
                  <a:defRPr lang="es-ES" sz="1000" b="1" i="0" u="none" strike="noStrike" kern="1200" baseline="0%">
                    <a:solidFill>
                      <a:srgbClr val="002060"/>
                    </a:solidFill>
                    <a:latin typeface="+mn-lt"/>
                    <a:ea typeface="+mn-ea"/>
                    <a:cs typeface="+mn-cs"/>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LeaderLines val="1"/>
                <c15:leaderLines>
                  <c:spPr>
                    <a:ln w="9525" cap="flat" cmpd="sng" algn="ctr">
                      <a:solidFill>
                        <a:schemeClr val="tx1">
                          <a:lumMod val="35%"/>
                          <a:lumOff val="65%"/>
                        </a:schemeClr>
                      </a:solidFill>
                      <a:round/>
                    </a:ln>
                    <a:effectLst/>
                  </c:spPr>
                </c15:leaderLines>
              </c:ext>
            </c:extLst>
          </c:dLbls>
          <c:cat>
            <c:strRef>
              <c:f>'DATA - INFORME 3T. 2022'!$J$130</c:f>
              <c:strCache>
                <c:ptCount val="1"/>
                <c:pt idx="0">
                  <c:v>Dirección de Recursos Humanos</c:v>
                </c:pt>
              </c:strCache>
            </c:strRef>
          </c:cat>
          <c:val>
            <c:numRef>
              <c:f>'DATA - INFORME 3T. 2022'!$J$134</c:f>
              <c:numCache>
                <c:formatCode>0%</c:formatCode>
                <c:ptCount val="1"/>
                <c:pt idx="0">
                  <c:v>0.98888888888888893</c:v>
                </c:pt>
              </c:numCache>
            </c:numRef>
          </c:val>
          <c:extLst>
            <c:ext xmlns:c16="http://schemas.microsoft.com/office/drawing/2014/chart" uri="{C3380CC4-5D6E-409C-BE32-E72D297353CC}">
              <c16:uniqueId val="{00000000-CBCB-4DCE-88A1-10DA43C51C59}"/>
            </c:ext>
          </c:extLst>
        </c:ser>
        <c:dLbls>
          <c:showLegendKey val="0"/>
          <c:showVal val="0"/>
          <c:showCatName val="0"/>
          <c:showSerName val="0"/>
          <c:showPercent val="0"/>
          <c:showBubbleSize val="0"/>
        </c:dLbls>
        <c:gapWidth val="219"/>
        <c:overlap val="-27"/>
        <c:axId val="537613456"/>
        <c:axId val="541555328"/>
      </c:barChart>
      <c:catAx>
        <c:axId val="537613456"/>
        <c:scaling>
          <c:orientation val="minMax"/>
        </c:scaling>
        <c:delete val="0"/>
        <c:axPos val="b"/>
        <c:numFmt formatCode="General" sourceLinked="1"/>
        <c:majorTickMark val="none"/>
        <c:minorTickMark val="none"/>
        <c:tickLblPos val="nextTo"/>
        <c:spPr>
          <a:noFill/>
          <a:ln w="9525" cap="flat" cmpd="sng" algn="ctr">
            <a:solidFill>
              <a:schemeClr val="tx1">
                <a:lumMod val="15%"/>
                <a:lumOff val="85%"/>
              </a:schemeClr>
            </a:solidFill>
            <a:round/>
          </a:ln>
          <a:effectLst/>
        </c:spPr>
        <c:txPr>
          <a:bodyPr rot="-60000000" spcFirstLastPara="1" vertOverflow="ellipsis" vert="horz" wrap="square" anchor="ctr" anchorCtr="1"/>
          <a:lstStyle/>
          <a:p>
            <a:pPr>
              <a:defRPr lang="es-ES" sz="1000" b="0" i="0" u="none" strike="noStrike" kern="1200" baseline="0%">
                <a:solidFill>
                  <a:schemeClr val="tx1"/>
                </a:solidFill>
                <a:latin typeface="+mn-lt"/>
                <a:ea typeface="+mn-ea"/>
                <a:cs typeface="+mn-cs"/>
              </a:defRPr>
            </a:pPr>
            <a:endParaRPr lang="es-ES"/>
          </a:p>
        </c:txPr>
        <c:crossAx val="541555328"/>
        <c:crosses val="autoZero"/>
        <c:auto val="1"/>
        <c:lblAlgn val="ctr"/>
        <c:lblOffset val="100"/>
        <c:noMultiLvlLbl val="0"/>
      </c:catAx>
      <c:valAx>
        <c:axId val="541555328"/>
        <c:scaling>
          <c:orientation val="minMax"/>
          <c:max val="1"/>
          <c:min val="0"/>
        </c:scaling>
        <c:delete val="0"/>
        <c:axPos val="l"/>
        <c:majorGridlines>
          <c:spPr>
            <a:ln w="9525" cap="flat" cmpd="sng" algn="ctr">
              <a:solidFill>
                <a:schemeClr val="tx1">
                  <a:lumMod val="15%"/>
                  <a:lumOff val="85%"/>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lang="es-ES" sz="1000" b="0" i="0" u="none" strike="noStrike" kern="1200" baseline="0%">
                <a:solidFill>
                  <a:schemeClr val="tx1"/>
                </a:solidFill>
                <a:latin typeface="+mn-lt"/>
                <a:ea typeface="+mn-ea"/>
                <a:cs typeface="+mn-cs"/>
              </a:defRPr>
            </a:pPr>
            <a:endParaRPr lang="es-ES"/>
          </a:p>
        </c:txPr>
        <c:crossAx val="537613456"/>
        <c:crosses val="autoZero"/>
        <c:crossBetween val="between"/>
        <c:majorUnit val="0.25"/>
      </c:valAx>
      <c:spPr>
        <a:noFill/>
        <a:ln>
          <a:noFill/>
        </a:ln>
        <a:effectLst/>
      </c:spPr>
    </c:plotArea>
    <c:legend>
      <c:legendPos val="b"/>
      <c:layout>
        <c:manualLayout>
          <c:xMode val="edge"/>
          <c:yMode val="edge"/>
          <c:x val="7.5534995625546789E-2"/>
          <c:y val="0.85558957304250016"/>
          <c:w val="0.88240046488941126"/>
          <c:h val="0.1409896135063807"/>
        </c:manualLayout>
      </c:layout>
      <c:overlay val="0"/>
      <c:spPr>
        <a:noFill/>
        <a:ln>
          <a:noFill/>
        </a:ln>
        <a:effectLst/>
      </c:spPr>
      <c:txPr>
        <a:bodyPr rot="0" spcFirstLastPara="1" vertOverflow="ellipsis" vert="horz" wrap="square" anchor="ctr" anchorCtr="1"/>
        <a:lstStyle/>
        <a:p>
          <a:pPr>
            <a:defRPr lang="es-ES" sz="1000" b="0" i="0" u="none" strike="noStrike" kern="1200" baseline="0%">
              <a:solidFill>
                <a:schemeClr val="tx1"/>
              </a:solidFill>
              <a:latin typeface="+mn-lt"/>
              <a:ea typeface="+mn-ea"/>
              <a:cs typeface="+mn-cs"/>
            </a:defRPr>
          </a:pPr>
          <a:endParaRPr lang="es-E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
          <a:lumOff val="85%"/>
        </a:schemeClr>
      </a:solidFill>
      <a:round/>
    </a:ln>
    <a:effectLst/>
  </c:spPr>
  <c:txPr>
    <a:bodyPr/>
    <a:lstStyle/>
    <a:p>
      <a:pPr>
        <a:defRPr lang="es-ES" sz="1000" b="0" i="0" u="none" strike="noStrike" kern="1200" baseline="0%">
          <a:solidFill>
            <a:schemeClr val="tx1"/>
          </a:solidFill>
          <a:latin typeface="+mn-lt"/>
          <a:ea typeface="+mn-ea"/>
          <a:cs typeface="+mn-cs"/>
        </a:defRPr>
      </a:pPr>
      <a:endParaRPr lang="es-ES"/>
    </a:p>
  </c:txPr>
  <c:printSettings>
    <c:headerFooter/>
    <c:pageMargins b="0.75" l="0.7" r="0.7" t="0.75" header="0.3" footer="0.3"/>
    <c:pageSetup/>
  </c:printSettings>
</c:chartSpace>
</file>

<file path=xl/charts/chartEx1.xml><?xml version="1.0" encoding="utf-8"?>
<cx:chartSpace xmlns:a="http://purl.oclc.org/ooxml/drawingml/main" xmlns:r="http://purl.oclc.org/ooxml/officeDocument/relationships" xmlns:cx="http://schemas.microsoft.com/office/drawing/2014/chartex">
  <cx:chartData>
    <cx:data id="0">
      <cx:strDim type="cat">
        <cx:f dir="row">_xlchart.v1.8</cx:f>
      </cx:strDim>
      <cx:numDim type="val">
        <cx:f dir="row">_xlchart.v1.9</cx:f>
      </cx:numDim>
    </cx:data>
    <cx:data id="1">
      <cx:strDim type="cat">
        <cx:f dir="row">_xlchart.v1.8</cx:f>
      </cx:strDim>
      <cx:numDim type="val">
        <cx:f dir="row">_xlchart.v1.10</cx:f>
      </cx:numDim>
    </cx:data>
    <cx:data id="2">
      <cx:strDim type="cat">
        <cx:f dir="row">_xlchart.v1.8</cx:f>
      </cx:strDim>
      <cx:numDim type="val">
        <cx:f dir="row">_xlchart.v1.10</cx:f>
      </cx:numDim>
    </cx:data>
  </cx:chartData>
  <cx:chart>
    <cx:title pos="t" align="ctr" overlay="0">
      <cx:tx>
        <cx:rich>
          <a:bodyPr xmlns:a="http://schemas.openxmlformats.org/drawingml/2006/main" rot="0" spcFirstLastPara="1" vertOverflow="ellipsis" vert="horz" wrap="square" lIns="38100" tIns="19050" rIns="38100" bIns="19050" anchor="ctr" anchorCtr="1" compatLnSpc="0"/>
          <a:lstStyle xmlns:a="http://schemas.openxmlformats.org/drawingml/2006/main"/>
          <a:p xmlns:a="http://schemas.openxmlformats.org/drawingml/2006/main">
            <a:pPr algn="ctr" rtl="0">
              <a:defRPr sz="1400" b="0" i="0" u="none" strike="noStrike" kern="1200" spc="0" baseline="0%">
                <a:solidFill>
                  <a:sysClr val="windowText" lastClr="000000">
                    <a:lumMod val="65%"/>
                    <a:lumOff val="35%"/>
                  </a:sysClr>
                </a:solidFill>
                <a:latin typeface="+mn-lt"/>
                <a:ea typeface="+mn-ea"/>
                <a:cs typeface="+mn-cs"/>
              </a:defRPr>
            </a:pPr>
            <a:r>
              <a:rPr kumimoji="0" lang="es-DO" sz="1400" b="0" i="0" u="none" strike="noStrike" kern="1200" cap="none" spc="0" normalizeH="0" baseline="0%" noProof="0">
                <a:ln>
                  <a:noFill/>
                </a:ln>
                <a:solidFill>
                  <a:sysClr val="windowText" lastClr="000000">
                    <a:lumMod val="65%"/>
                    <a:lumOff val="35%"/>
                  </a:sysClr>
                </a:solidFill>
                <a:effectLst/>
                <a:uLnTx/>
                <a:uFillTx/>
                <a:latin typeface="Calibri" panose="020F0502020204030204"/>
              </a:rPr>
              <a:t>DIRECCIONES DEL IDECOOP EJECUCION DE METAS ACUMULADAS POA     1</a:t>
            </a:r>
            <a:r>
              <a:rPr lang="es-DO" sz="1400" b="0" i="0" u="none" strike="noStrike" kern="1200" spc="0" baseline="0%">
                <a:solidFill>
                  <a:sysClr val="windowText" lastClr="000000">
                    <a:lumMod val="65%"/>
                    <a:lumOff val="35%"/>
                  </a:sysClr>
                </a:solidFill>
                <a:effectLst/>
                <a:latin typeface="Calibri" panose="020F0502020204030204"/>
              </a:rPr>
              <a:t>º,</a:t>
            </a:r>
            <a:r>
              <a:rPr kumimoji="0" lang="es-DO" sz="1400" b="0" i="0" u="none" strike="noStrike" kern="1200" cap="none" spc="0" normalizeH="0" baseline="0%" noProof="0">
                <a:ln>
                  <a:noFill/>
                </a:ln>
                <a:solidFill>
                  <a:sysClr val="windowText" lastClr="000000">
                    <a:lumMod val="65%"/>
                    <a:lumOff val="35%"/>
                  </a:sysClr>
                </a:solidFill>
                <a:effectLst/>
                <a:uLnTx/>
                <a:uFillTx/>
                <a:latin typeface="Calibri" panose="020F0502020204030204"/>
              </a:rPr>
              <a:t> 2</a:t>
            </a:r>
            <a:r>
              <a:rPr lang="es-DO" sz="1400" b="0" i="0" u="none" strike="noStrike" kern="1200" spc="0" baseline="0%">
                <a:solidFill>
                  <a:sysClr val="windowText" lastClr="000000">
                    <a:lumMod val="65%"/>
                    <a:lumOff val="35%"/>
                  </a:sysClr>
                </a:solidFill>
                <a:effectLst/>
                <a:latin typeface="Calibri" panose="020F0502020204030204"/>
              </a:rPr>
              <a:t>º,</a:t>
            </a:r>
            <a:r>
              <a:rPr kumimoji="0" lang="es-DO" sz="1400" b="0" i="0" u="none" strike="noStrike" kern="1200" cap="none" spc="0" normalizeH="0" baseline="0%" noProof="0">
                <a:ln>
                  <a:noFill/>
                </a:ln>
                <a:solidFill>
                  <a:sysClr val="windowText" lastClr="000000">
                    <a:lumMod val="65%"/>
                    <a:lumOff val="35%"/>
                  </a:sysClr>
                </a:solidFill>
                <a:effectLst/>
                <a:uLnTx/>
                <a:uFillTx/>
                <a:latin typeface="Calibri" panose="020F0502020204030204"/>
              </a:rPr>
              <a:t> 3º,4</a:t>
            </a:r>
            <a:r>
              <a:rPr lang="es-DO" sz="1400" b="0" i="0" u="none" strike="noStrike" kern="1200" spc="0" baseline="0%">
                <a:solidFill>
                  <a:sysClr val="windowText" lastClr="000000">
                    <a:lumMod val="65%"/>
                    <a:lumOff val="35%"/>
                  </a:sysClr>
                </a:solidFill>
                <a:effectLst/>
                <a:latin typeface="Calibri" panose="020F0502020204030204"/>
                <a:ea typeface="Calibri" panose="020F0502020204030204" pitchFamily="34" charset="0"/>
                <a:cs typeface="Calibri" panose="020F0502020204030204" pitchFamily="34" charset="0"/>
              </a:rPr>
              <a:t>º</a:t>
            </a:r>
            <a:r>
              <a:rPr kumimoji="0" lang="es-DO" sz="1400" b="0" i="0" u="none" strike="noStrike" kern="1200" cap="none" spc="0" normalizeH="0" baseline="0%" noProof="0">
                <a:ln>
                  <a:noFill/>
                </a:ln>
                <a:solidFill>
                  <a:sysClr val="windowText" lastClr="000000">
                    <a:lumMod val="65%"/>
                    <a:lumOff val="35%"/>
                  </a:sysClr>
                </a:solidFill>
                <a:effectLst/>
                <a:uLnTx/>
                <a:uFillTx/>
                <a:latin typeface="Calibri" panose="020F0502020204030204"/>
              </a:rPr>
              <a:t> trimestre 2022</a:t>
            </a:r>
          </a:p>
        </cx:rich>
      </cx:tx>
    </cx:title>
    <cx:plotArea>
      <cx:plotAreaRegion>
        <cx:series layoutId="clusteredColumn" uniqueId="{3EA5B444-2C11-45C7-AC6A-1484FCBDE759}" formatIdx="0">
          <cx:tx>
            <cx:txData>
              <cx:f>_xlchart.v1.5</cx:f>
              <cx:v/>
            </cx:txData>
          </cx:tx>
          <cx:spPr>
            <a:solidFill xmlns:a="http://schemas.openxmlformats.org/drawingml/2006/main">
              <a:schemeClr val="accent1">
                <a:lumMod val="75%"/>
              </a:schemeClr>
            </a:solidFill>
          </cx:spPr>
          <cx:dataLabels>
            <cx:spPr>
              <a:ln xmlns:a="http://schemas.openxmlformats.org/drawingml/2006/main">
                <a:solidFill>
                  <a:srgbClr val="FF0000"/>
                </a:solidFill>
              </a:ln>
            </cx:spPr>
            <cx:txPr>
              <a:bodyPr xmlns:a="http://schemas.openxmlformats.org/drawingml/2006/main" spcFirstLastPara="1" vertOverflow="ellipsis" wrap="square" lIns="0" tIns="0" rIns="0" bIns="0" anchor="ctr" anchorCtr="1"/>
              <a:lstStyle xmlns:a="http://schemas.openxmlformats.org/drawingml/2006/main"/>
              <a:p xmlns:a="http://schemas.openxmlformats.org/drawingml/2006/main">
                <a:pPr>
                  <a:defRPr sz="1050" b="0">
                    <a:solidFill>
                      <a:schemeClr val="accent1">
                        <a:lumMod val="75%"/>
                      </a:schemeClr>
                    </a:solidFill>
                  </a:defRPr>
                </a:pPr>
                <a:endParaRPr lang="es-ES" sz="1050" b="0">
                  <a:solidFill>
                    <a:schemeClr val="accent1">
                      <a:lumMod val="75%"/>
                    </a:schemeClr>
                  </a:solidFill>
                </a:endParaRPr>
              </a:p>
            </cx:txPr>
          </cx:dataLabels>
          <cx:dataId val="0"/>
          <cx:layoutPr>
            <cx:aggregation/>
          </cx:layoutPr>
          <cx:axisId val="1"/>
        </cx:series>
        <cx:series layoutId="clusteredColumn" hidden="1" uniqueId="{52ED2C50-9660-41B1-8D9B-27DE6065F6C8}" formatIdx="2">
          <cx:tx>
            <cx:txData>
              <cx:f>_xlchart.v1.7</cx:f>
              <cx:v>Ejecución ejecutada 3T-2022</cx:v>
            </cx:txData>
          </cx:tx>
          <cx:dataId val="1"/>
          <cx:layoutPr>
            <cx:aggregation/>
          </cx:layoutPr>
          <cx:axisId val="1"/>
        </cx:series>
        <cx:series layoutId="clusteredColumn" hidden="1" uniqueId="{3862F978-9A75-43F9-9B69-318512A357C0}" formatIdx="4">
          <cx:tx>
            <cx:txData>
              <cx:f>_xlchart.v1.6</cx:f>
              <cx:v>Ejecución ejecutada 3T-2022</cx:v>
            </cx:txData>
          </cx:tx>
          <cx:dataId val="2"/>
          <cx:layoutPr>
            <cx:aggregation/>
          </cx:layoutPr>
          <cx:axisId val="1"/>
        </cx:series>
        <cx:series layoutId="paretoLine" ownerIdx="0" uniqueId="{4AE91B00-7AC4-4BBC-8769-1FDBF4CB11FA}" formatIdx="1">
          <cx:spPr>
            <a:ln xmlns:a="http://schemas.openxmlformats.org/drawingml/2006/main">
              <a:noFill/>
            </a:ln>
          </cx:spPr>
          <cx:axisId val="2"/>
        </cx:series>
        <cx:series layoutId="paretoLine" ownerIdx="1" uniqueId="{C60F99CD-0D26-4CE3-92C0-9D71B3484200}" formatIdx="3">
          <cx:axisId val="2"/>
        </cx:series>
        <cx:series layoutId="paretoLine" ownerIdx="2" uniqueId="{991EBEC4-04A6-4608-B629-229AA5482021}" formatIdx="5">
          <cx:axisId val="2"/>
        </cx:series>
      </cx:plotAreaRegion>
      <cx:axis id="0">
        <cx:catScaling gapWidth="2.19000006"/>
        <cx:tickLabels/>
      </cx:axis>
      <cx:axis id="1">
        <cx:valScaling/>
        <cx:majorGridlines/>
        <cx:tickLabels/>
      </cx:axis>
      <cx:axis id="2">
        <cx:valScaling max="1" min="0"/>
        <cx:units unit="percentage"/>
        <cx:tickLabels/>
      </cx:axis>
    </cx:plotArea>
    <cx:legend pos="t" align="ctr" overlay="0"/>
  </cx:chart>
</cx:chartSpace>
</file>

<file path=xl/charts/chartEx10.xml><?xml version="1.0" encoding="utf-8"?>
<cx:chartSpace xmlns:a="http://purl.oclc.org/ooxml/drawingml/main" xmlns:r="http://purl.oclc.org/ooxml/officeDocument/relationships" xmlns:cx="http://schemas.microsoft.com/office/drawing/2014/chartex">
  <cx:chartData>
    <cx:data id="0">
      <cx:strDim type="cat">
        <cx:f>_xlchart.v1.29</cx:f>
      </cx:strDim>
      <cx:numDim type="val">
        <cx:f>_xlchart.v1.30</cx:f>
      </cx:numDim>
    </cx:data>
  </cx:chartData>
  <cx:chart>
    <cx:title pos="t" align="ctr" overlay="0">
      <cx:tx>
        <cx:rich>
          <a:bodyPr xmlns:a="http://schemas.openxmlformats.org/drawingml/2006/main" rot="0" spcFirstLastPara="1" vertOverflow="ellipsis" vert="horz" wrap="square" lIns="38100" tIns="19050" rIns="38100" bIns="19050" anchor="ctr" anchorCtr="1" compatLnSpc="0"/>
          <a:lstStyle xmlns:a="http://schemas.openxmlformats.org/drawingml/2006/main"/>
          <a:p xmlns:a="http://schemas.openxmlformats.org/drawingml/2006/main">
            <a:pPr algn="ctr" rtl="0">
              <a:defRPr sz="1400" b="0" i="0" u="none" strike="noStrike" kern="1200" spc="0" baseline="0%">
                <a:solidFill>
                  <a:sysClr val="windowText" lastClr="000000">
                    <a:lumMod val="65%"/>
                    <a:lumOff val="35%"/>
                  </a:sysClr>
                </a:solidFill>
                <a:latin typeface="+mn-lt"/>
                <a:ea typeface="+mn-ea"/>
                <a:cs typeface="+mn-cs"/>
              </a:defRPr>
            </a:pPr>
            <a:r>
              <a:rPr kumimoji="0" lang="es-ES" sz="1400" b="0" i="0" u="none" strike="noStrike" kern="1200" cap="none" spc="0" normalizeH="0" baseline="0%" noProof="0">
                <a:ln>
                  <a:noFill/>
                </a:ln>
                <a:solidFill>
                  <a:sysClr val="windowText" lastClr="000000">
                    <a:lumMod val="65%"/>
                    <a:lumOff val="35%"/>
                  </a:sysClr>
                </a:solidFill>
                <a:effectLst/>
                <a:uLnTx/>
                <a:uFillTx/>
                <a:latin typeface="Calibri" panose="020F0502020204030204"/>
              </a:rPr>
              <a:t>Dirección de Fomento y Desarrollo</a:t>
            </a:r>
            <a:br>
              <a:rPr kumimoji="0" lang="es-ES" sz="1400" b="0" i="0" u="none" strike="noStrike" kern="1200" cap="none" spc="0" normalizeH="0" baseline="0%" noProof="0">
                <a:ln>
                  <a:noFill/>
                </a:ln>
                <a:solidFill>
                  <a:sysClr val="windowText" lastClr="000000">
                    <a:lumMod val="65%"/>
                    <a:lumOff val="35%"/>
                  </a:sysClr>
                </a:solidFill>
                <a:effectLst/>
                <a:uLnTx/>
                <a:uFillTx/>
                <a:latin typeface="Calibri" panose="020F0502020204030204"/>
              </a:rPr>
            </a:br>
            <a:r>
              <a:rPr lang="es-DO" sz="1400" b="0" i="0" u="none" strike="noStrike" kern="1200" spc="0" baseline="0%">
                <a:solidFill>
                  <a:sysClr val="windowText" lastClr="000000">
                    <a:lumMod val="65%"/>
                    <a:lumOff val="35%"/>
                  </a:sysClr>
                </a:solidFill>
                <a:effectLst/>
                <a:latin typeface="Calibri" panose="020F0502020204030204"/>
              </a:rPr>
              <a:t>EJECUCIÓN PROMEDIO POR ACT. 1T- 2T-3T, 2022</a:t>
            </a:r>
            <a:endParaRPr kumimoji="0" lang="es-ES" sz="1400" b="0" i="0" u="none" strike="noStrike" kern="1200" cap="none" spc="0" normalizeH="0" baseline="0%" noProof="0">
              <a:ln>
                <a:noFill/>
              </a:ln>
              <a:solidFill>
                <a:sysClr val="windowText" lastClr="000000">
                  <a:lumMod val="65%"/>
                  <a:lumOff val="35%"/>
                </a:sysClr>
              </a:solidFill>
              <a:effectLst/>
              <a:uLnTx/>
              <a:uFillTx/>
              <a:latin typeface="Calibri" panose="020F0502020204030204"/>
            </a:endParaRPr>
          </a:p>
        </cx:rich>
      </cx:tx>
    </cx:title>
    <cx:plotArea>
      <cx:plotAreaRegion>
        <cx:series layoutId="clusteredColumn" uniqueId="{85DF9062-D1A2-41DB-92C3-55BB73A42E9E}">
          <cx:dataLabels/>
          <cx:dataId val="0"/>
          <cx:layoutPr>
            <cx:aggregation/>
          </cx:layoutPr>
          <cx:axisId val="1"/>
        </cx:series>
        <cx:series layoutId="paretoLine" ownerIdx="0" uniqueId="{8FA9C081-5AD5-4992-9165-1FCC937D4908}">
          <cx:axisId val="2"/>
        </cx:series>
      </cx:plotAreaRegion>
      <cx:axis id="0">
        <cx:catScaling gapWidth="2.19000006"/>
        <cx:tickLabels/>
      </cx:axis>
      <cx:axis id="1">
        <cx:valScaling/>
        <cx:majorGridlines/>
        <cx:tickLabels/>
      </cx:axis>
      <cx:axis id="2">
        <cx:valScaling max="1" min="0"/>
        <cx:units unit="percentage"/>
        <cx:tickLabels/>
      </cx:axis>
    </cx:plotArea>
  </cx:chart>
</cx:chartSpace>
</file>

<file path=xl/charts/chartEx11.xml><?xml version="1.0" encoding="utf-8"?>
<cx:chartSpace xmlns:a="http://purl.oclc.org/ooxml/drawingml/main" xmlns:r="http://purl.oclc.org/ooxml/officeDocument/relationships" xmlns:cx="http://schemas.microsoft.com/office/drawing/2014/chartex">
  <cx:chartData>
    <cx:data id="0">
      <cx:strDim type="cat">
        <cx:f>_xlchart.v1.31</cx:f>
      </cx:strDim>
      <cx:numDim type="val">
        <cx:f>_xlchart.v1.32</cx:f>
      </cx:numDim>
    </cx:data>
  </cx:chartData>
  <cx:chart>
    <cx:title pos="t" align="ctr" overlay="0">
      <cx:tx>
        <cx:rich>
          <a:bodyPr xmlns:a="http://schemas.openxmlformats.org/drawingml/2006/main" rot="0" spcFirstLastPara="1" vertOverflow="ellipsis" vert="horz" wrap="square" lIns="38100" tIns="19050" rIns="38100" bIns="19050" anchor="ctr" anchorCtr="1" compatLnSpc="0"/>
          <a:lstStyle xmlns:a="http://schemas.openxmlformats.org/drawingml/2006/main"/>
          <a:p xmlns:a="http://schemas.openxmlformats.org/drawingml/2006/main">
            <a:pPr algn="ctr" rtl="0">
              <a:defRPr sz="1400" b="0" i="0" u="none" strike="noStrike" kern="1200" spc="0" baseline="0%">
                <a:solidFill>
                  <a:sysClr val="windowText" lastClr="000000">
                    <a:lumMod val="65%"/>
                    <a:lumOff val="35%"/>
                  </a:sysClr>
                </a:solidFill>
                <a:latin typeface="+mn-lt"/>
                <a:ea typeface="+mn-ea"/>
                <a:cs typeface="+mn-cs"/>
              </a:defRPr>
            </a:pPr>
            <a:r>
              <a:rPr kumimoji="0" lang="es-ES" sz="1800" b="0" i="0" u="none" strike="noStrike" kern="1200" cap="none" spc="0" normalizeH="0" baseline="0%" noProof="0">
                <a:ln>
                  <a:noFill/>
                </a:ln>
                <a:solidFill>
                  <a:sysClr val="windowText" lastClr="000000">
                    <a:lumMod val="65%"/>
                    <a:lumOff val="35%"/>
                  </a:sysClr>
                </a:solidFill>
                <a:effectLst/>
                <a:uLnTx/>
                <a:uFillTx/>
                <a:latin typeface="Calibri" panose="020F0502020204030204"/>
              </a:rPr>
              <a:t>Dirección de Recursos Humanos</a:t>
            </a:r>
            <a:br>
              <a:rPr kumimoji="0" lang="es-ES" sz="1400" b="0" i="0" u="none" strike="noStrike" kern="1200" cap="none" spc="0" normalizeH="0" baseline="0%" noProof="0">
                <a:ln>
                  <a:noFill/>
                </a:ln>
                <a:solidFill>
                  <a:sysClr val="windowText" lastClr="000000">
                    <a:lumMod val="65%"/>
                    <a:lumOff val="35%"/>
                  </a:sysClr>
                </a:solidFill>
                <a:effectLst/>
                <a:uLnTx/>
                <a:uFillTx/>
                <a:latin typeface="Calibri" panose="020F0502020204030204"/>
              </a:rPr>
            </a:br>
            <a:r>
              <a:rPr kumimoji="0" lang="es-DO" sz="1400" b="0" i="0" u="none" strike="noStrike" kern="1200" cap="none" spc="0" normalizeH="0" baseline="0%" noProof="0">
                <a:ln>
                  <a:noFill/>
                </a:ln>
                <a:solidFill>
                  <a:sysClr val="windowText" lastClr="000000">
                    <a:lumMod val="65%"/>
                    <a:lumOff val="35%"/>
                  </a:sysClr>
                </a:solidFill>
                <a:effectLst/>
                <a:uLnTx/>
                <a:uFillTx/>
                <a:latin typeface="Calibri" panose="020F0502020204030204"/>
              </a:rPr>
              <a:t>EJECUCIÓN PROMEDIO POR ACT. 1T- 2T-3T, 2022</a:t>
            </a:r>
            <a:endParaRPr lang="es-ES"/>
          </a:p>
        </cx:rich>
      </cx:tx>
    </cx:title>
    <cx:plotArea>
      <cx:plotAreaRegion>
        <cx:series layoutId="clusteredColumn" uniqueId="{6F765CF8-C213-4797-9B56-C561B17BB22F}">
          <cx:dataLabels/>
          <cx:dataId val="0"/>
          <cx:layoutPr>
            <cx:aggregation/>
          </cx:layoutPr>
          <cx:axisId val="1"/>
        </cx:series>
        <cx:series layoutId="paretoLine" ownerIdx="0" uniqueId="{5584ABB7-56C4-4C7B-A9C7-1E16225FC017}">
          <cx:axisId val="2"/>
        </cx:series>
      </cx:plotAreaRegion>
      <cx:axis id="0">
        <cx:catScaling gapWidth="2.19000006"/>
        <cx:tickLabels/>
      </cx:axis>
      <cx:axis id="1">
        <cx:valScaling/>
        <cx:majorGridlines/>
        <cx:tickLabels/>
      </cx:axis>
      <cx:axis id="2">
        <cx:valScaling max="1" min="0"/>
        <cx:units unit="percentage"/>
        <cx:tickLabels/>
      </cx:axis>
    </cx:plotArea>
  </cx:chart>
</cx:chartSpace>
</file>

<file path=xl/charts/chartEx12.xml><?xml version="1.0" encoding="utf-8"?>
<cx:chartSpace xmlns:a="http://purl.oclc.org/ooxml/drawingml/main" xmlns:r="http://purl.oclc.org/ooxml/officeDocument/relationships" xmlns:cx="http://schemas.microsoft.com/office/drawing/2014/chartex">
  <cx:chartData>
    <cx:data id="0">
      <cx:strDim type="cat">
        <cx:f>_xlchart.v1.33</cx:f>
      </cx:strDim>
      <cx:numDim type="val">
        <cx:f>_xlchart.v1.34</cx:f>
      </cx:numDim>
    </cx:data>
  </cx:chartData>
  <cx:chart>
    <cx:title pos="t" align="ctr" overlay="0">
      <cx:tx>
        <cx:rich>
          <a:bodyPr xmlns:a="http://schemas.openxmlformats.org/drawingml/2006/main" rot="0" spcFirstLastPara="1" vertOverflow="ellipsis" vert="horz" wrap="square" lIns="38100" tIns="19050" rIns="38100" bIns="19050" anchor="ctr" anchorCtr="1" compatLnSpc="0"/>
          <a:lstStyle xmlns:a="http://schemas.openxmlformats.org/drawingml/2006/main"/>
          <a:p xmlns:a="http://schemas.openxmlformats.org/drawingml/2006/main">
            <a:pPr marL="0" marR="0" indent="0" algn="ctr" defTabSz="914400" rtl="0" eaLnBrk="1" fontAlgn="auto" latinLnBrk="0" hangingPunct="1">
              <a:lnSpc>
                <a:spcPct val="100%"/>
              </a:lnSpc>
              <a:spcBef>
                <a:spcPts val="0"/>
              </a:spcBef>
              <a:spcAft>
                <a:spcPts val="0"/>
              </a:spcAft>
              <a:buClrTx/>
              <a:buSzTx/>
              <a:buFontTx/>
              <a:buNone/>
              <a:tabLst/>
              <a:defRPr sz="1400" b="0" i="0" u="none" strike="noStrike" kern="1200" spc="0" baseline="0%">
                <a:solidFill>
                  <a:sysClr val="windowText" lastClr="000000">
                    <a:lumMod val="65%"/>
                    <a:lumOff val="35%"/>
                  </a:sysClr>
                </a:solidFill>
                <a:latin typeface="+mn-lt"/>
                <a:ea typeface="+mn-ea"/>
                <a:cs typeface="+mn-cs"/>
              </a:defRPr>
            </a:pPr>
            <a:r>
              <a:rPr kumimoji="0" lang="es-ES" sz="1800" b="0" i="0" u="none" strike="noStrike" kern="1200" cap="none" spc="0" normalizeH="0" baseline="0%" noProof="0">
                <a:ln>
                  <a:noFill/>
                </a:ln>
                <a:solidFill>
                  <a:sysClr val="windowText" lastClr="000000">
                    <a:lumMod val="65%"/>
                    <a:lumOff val="35%"/>
                  </a:sysClr>
                </a:solidFill>
                <a:effectLst/>
                <a:uLnTx/>
                <a:uFillTx/>
                <a:latin typeface="Calibri" panose="020F0502020204030204"/>
              </a:rPr>
              <a:t>Dirección de Supervisión de Riesgos y PLAFT</a:t>
            </a:r>
            <a:br>
              <a:rPr kumimoji="0" lang="es-ES" sz="1400" b="0" i="0" u="none" strike="noStrike" kern="1200" cap="none" spc="0" normalizeH="0" baseline="0%" noProof="0">
                <a:ln>
                  <a:noFill/>
                </a:ln>
                <a:solidFill>
                  <a:sysClr val="windowText" lastClr="000000">
                    <a:lumMod val="65%"/>
                    <a:lumOff val="35%"/>
                  </a:sysClr>
                </a:solidFill>
                <a:effectLst/>
                <a:uLnTx/>
                <a:uFillTx/>
                <a:latin typeface="Calibri" panose="020F0502020204030204"/>
              </a:rPr>
            </a:br>
            <a:r>
              <a:rPr kumimoji="0" lang="es-DO" sz="1800" b="0" i="0" u="none" strike="noStrike" kern="1200" cap="none" spc="0" normalizeH="0" baseline="0%" noProof="0">
                <a:ln>
                  <a:noFill/>
                </a:ln>
                <a:solidFill>
                  <a:sysClr val="windowText" lastClr="000000">
                    <a:lumMod val="65%"/>
                    <a:lumOff val="35%"/>
                  </a:sysClr>
                </a:solidFill>
                <a:effectLst/>
                <a:uLnTx/>
                <a:uFillTx/>
                <a:latin typeface="Calibri" panose="020F0502020204030204"/>
              </a:rPr>
              <a:t>EJECUCIÓN PROMEDIO POR ACT. 1T- 2T-3T, 2022</a:t>
            </a:r>
            <a:endParaRPr kumimoji="0" lang="es-ES" sz="1400" b="0" i="0" u="none" strike="noStrike" kern="1200" cap="none" spc="0" normalizeH="0" baseline="0%" noProof="0">
              <a:ln>
                <a:noFill/>
              </a:ln>
              <a:solidFill>
                <a:sysClr val="windowText" lastClr="000000">
                  <a:lumMod val="65%"/>
                  <a:lumOff val="35%"/>
                </a:sysClr>
              </a:solidFill>
              <a:effectLst/>
              <a:uLnTx/>
              <a:uFillTx/>
              <a:latin typeface="Calibri" panose="020F0502020204030204"/>
            </a:endParaRPr>
          </a:p>
          <a:p xmlns:a="http://schemas.openxmlformats.org/drawingml/2006/main">
            <a:pPr marL="0" marR="0" indent="0" algn="ctr" defTabSz="914400" rtl="0" eaLnBrk="1" fontAlgn="auto" latinLnBrk="0" hangingPunct="1">
              <a:lnSpc>
                <a:spcPct val="100%"/>
              </a:lnSpc>
              <a:spcBef>
                <a:spcPts val="0"/>
              </a:spcBef>
              <a:spcAft>
                <a:spcPts val="0"/>
              </a:spcAft>
              <a:buClrTx/>
              <a:buSzTx/>
              <a:buFontTx/>
              <a:buNone/>
              <a:tabLst/>
              <a:defRPr sz="1400" b="0" i="0" u="none" strike="noStrike" kern="1200" spc="0" baseline="0%">
                <a:solidFill>
                  <a:sysClr val="windowText" lastClr="000000">
                    <a:lumMod val="65%"/>
                    <a:lumOff val="35%"/>
                  </a:sysClr>
                </a:solidFill>
                <a:latin typeface="+mn-lt"/>
                <a:ea typeface="+mn-ea"/>
                <a:cs typeface="+mn-cs"/>
              </a:defRPr>
            </a:pPr>
            <a:endParaRPr lang="es-ES"/>
          </a:p>
        </cx:rich>
      </cx:tx>
    </cx:title>
    <cx:plotArea>
      <cx:plotAreaRegion>
        <cx:series layoutId="clusteredColumn" uniqueId="{424108E9-B26C-416C-ADED-E0C8DB69321E}">
          <cx:dataLabels/>
          <cx:dataId val="0"/>
          <cx:layoutPr>
            <cx:aggregation/>
          </cx:layoutPr>
          <cx:axisId val="1"/>
        </cx:series>
        <cx:series layoutId="paretoLine" ownerIdx="0" uniqueId="{75BAAA0F-A565-47DA-9F30-B8BEC85799A5}">
          <cx:axisId val="2"/>
        </cx:series>
      </cx:plotAreaRegion>
      <cx:axis id="0">
        <cx:catScaling gapWidth="2.19000006"/>
        <cx:tickLabels/>
      </cx:axis>
      <cx:axis id="1">
        <cx:valScaling/>
        <cx:majorGridlines/>
        <cx:tickLabels/>
      </cx:axis>
      <cx:axis id="2">
        <cx:valScaling max="1" min="0"/>
        <cx:units unit="percentage"/>
        <cx:tickLabels/>
      </cx:axis>
    </cx:plotArea>
  </cx:chart>
</cx:chartSpace>
</file>

<file path=xl/charts/chartEx13.xml><?xml version="1.0" encoding="utf-8"?>
<cx:chartSpace xmlns:a="http://purl.oclc.org/ooxml/drawingml/main" xmlns:r="http://purl.oclc.org/ooxml/officeDocument/relationships" xmlns:cx="http://schemas.microsoft.com/office/drawing/2014/chartex">
  <cx:chartData>
    <cx:data id="0">
      <cx:strDim type="cat">
        <cx:f>_xlchart.v1.35</cx:f>
      </cx:strDim>
      <cx:numDim type="val">
        <cx:f>_xlchart.v1.36</cx:f>
      </cx:numDim>
    </cx:data>
  </cx:chartData>
  <cx:chart>
    <cx:title pos="t" align="ctr" overlay="0">
      <cx:tx>
        <cx:rich>
          <a:bodyPr xmlns:a="http://schemas.openxmlformats.org/drawingml/2006/main" rot="0" spcFirstLastPara="1" vertOverflow="ellipsis" vert="horz" wrap="square" lIns="38100" tIns="19050" rIns="38100" bIns="19050" anchor="ctr" anchorCtr="1" compatLnSpc="0"/>
          <a:lstStyle xmlns:a="http://schemas.openxmlformats.org/drawingml/2006/main"/>
          <a:p xmlns:a="http://schemas.openxmlformats.org/drawingml/2006/main">
            <a:pPr algn="ctr" rtl="0">
              <a:defRPr sz="1400" b="0" i="0" u="none" strike="noStrike" kern="1200" spc="0" baseline="0%">
                <a:solidFill>
                  <a:sysClr val="windowText" lastClr="000000">
                    <a:lumMod val="65%"/>
                    <a:lumOff val="35%"/>
                  </a:sysClr>
                </a:solidFill>
                <a:latin typeface="+mn-lt"/>
                <a:ea typeface="+mn-ea"/>
                <a:cs typeface="+mn-cs"/>
              </a:defRPr>
            </a:pPr>
            <a:r>
              <a:rPr kumimoji="0" lang="es-ES" sz="1400" b="0" i="0" u="none" strike="noStrike" kern="1200" cap="none" spc="0" normalizeH="0" baseline="0%" noProof="0">
                <a:ln>
                  <a:noFill/>
                </a:ln>
                <a:solidFill>
                  <a:sysClr val="windowText" lastClr="000000">
                    <a:lumMod val="65%"/>
                    <a:lumOff val="35%"/>
                  </a:sysClr>
                </a:solidFill>
                <a:effectLst/>
                <a:uLnTx/>
                <a:uFillTx/>
                <a:latin typeface="Calibri" panose="020F0502020204030204"/>
              </a:rPr>
              <a:t>Dirrección Administrativa</a:t>
            </a:r>
            <a:br>
              <a:rPr kumimoji="0" lang="es-ES" sz="1400" b="0" i="0" u="none" strike="noStrike" kern="1200" cap="none" spc="0" normalizeH="0" baseline="0%" noProof="0">
                <a:ln>
                  <a:noFill/>
                </a:ln>
                <a:solidFill>
                  <a:sysClr val="windowText" lastClr="000000">
                    <a:lumMod val="65%"/>
                    <a:lumOff val="35%"/>
                  </a:sysClr>
                </a:solidFill>
                <a:effectLst/>
                <a:uLnTx/>
                <a:uFillTx/>
                <a:latin typeface="Calibri" panose="020F0502020204030204"/>
              </a:rPr>
            </a:br>
            <a:r>
              <a:rPr lang="es-DO" sz="1400" b="0" i="0" u="none" strike="noStrike" kern="1200" spc="0" baseline="0%">
                <a:solidFill>
                  <a:sysClr val="windowText" lastClr="000000">
                    <a:lumMod val="65%"/>
                    <a:lumOff val="35%"/>
                  </a:sysClr>
                </a:solidFill>
                <a:effectLst/>
                <a:latin typeface="Calibri" panose="020F0502020204030204"/>
              </a:rPr>
              <a:t>EJECUCIÓN PROMEDIO POR ACT. 1T- 2T-3T, 2022</a:t>
            </a:r>
            <a:endParaRPr kumimoji="0" lang="es-ES" sz="1400" b="0" i="0" u="none" strike="noStrike" kern="1200" cap="none" spc="0" normalizeH="0" baseline="0%" noProof="0">
              <a:ln>
                <a:noFill/>
              </a:ln>
              <a:solidFill>
                <a:sysClr val="windowText" lastClr="000000">
                  <a:lumMod val="65%"/>
                  <a:lumOff val="35%"/>
                </a:sysClr>
              </a:solidFill>
              <a:effectLst/>
              <a:uLnTx/>
              <a:uFillTx/>
              <a:latin typeface="Calibri" panose="020F0502020204030204"/>
            </a:endParaRPr>
          </a:p>
        </cx:rich>
      </cx:tx>
    </cx:title>
    <cx:plotArea>
      <cx:plotAreaRegion>
        <cx:series layoutId="clusteredColumn" uniqueId="{F0EEC7A9-F9E2-4D96-93CD-A2A750C8B565}">
          <cx:dataLabels/>
          <cx:dataId val="0"/>
          <cx:layoutPr>
            <cx:aggregation/>
          </cx:layoutPr>
          <cx:axisId val="1"/>
        </cx:series>
        <cx:series layoutId="paretoLine" ownerIdx="0" uniqueId="{B982703E-8384-4078-A832-5D76D8A9921F}">
          <cx:axisId val="2"/>
        </cx:series>
      </cx:plotAreaRegion>
      <cx:axis id="0">
        <cx:catScaling gapWidth="2.19000006"/>
        <cx:tickLabels/>
      </cx:axis>
      <cx:axis id="1">
        <cx:valScaling/>
        <cx:majorGridlines/>
        <cx:tickLabels/>
      </cx:axis>
      <cx:axis id="2">
        <cx:valScaling max="1" min="0"/>
        <cx:units unit="percentage"/>
        <cx:tickLabels/>
      </cx:axis>
    </cx:plotArea>
  </cx:chart>
</cx:chartSpace>
</file>

<file path=xl/charts/chartEx2.xml><?xml version="1.0" encoding="utf-8"?>
<cx:chartSpace xmlns:a="http://purl.oclc.org/ooxml/drawingml/main" xmlns:r="http://purl.oclc.org/ooxml/officeDocument/relationships" xmlns:cx="http://schemas.microsoft.com/office/drawing/2014/chartex">
  <cx:chartData>
    <cx:data id="0">
      <cx:strDim type="cat">
        <cx:f>_xlchart.v1.1</cx:f>
      </cx:strDim>
      <cx:numDim type="val">
        <cx:f>_xlchart.v1.2</cx:f>
      </cx:numDim>
    </cx:data>
    <cx:data id="1">
      <cx:numDim type="val">
        <cx:f>_xlchart.v1.4</cx:f>
      </cx:numDim>
    </cx:data>
  </cx:chartData>
  <cx:chart>
    <cx:title pos="t" align="ctr" overlay="0">
      <cx:tx>
        <cx:txData>
          <cx:v>EJECUCION DE LAS METAS POA POR AREAS IDECOOP, 3T 2022</cx:v>
        </cx:txData>
      </cx:tx>
      <cx:txPr>
        <a:bodyPr xmlns:a="http://schemas.openxmlformats.org/drawingml/2006/main" spcFirstLastPara="1" vertOverflow="ellipsis" wrap="square" lIns="0" tIns="0" rIns="0" bIns="0" anchor="ctr" anchorCtr="1"/>
        <a:lstStyle xmlns:a="http://schemas.openxmlformats.org/drawingml/2006/main"/>
        <a:p xmlns:a="http://schemas.openxmlformats.org/drawingml/2006/main">
          <a:pPr algn="ctr">
            <a:defRPr/>
          </a:pPr>
          <a:r>
            <a:rPr lang="es-ES">
              <a:solidFill>
                <a:schemeClr val="tx1">
                  <a:lumMod val="50%"/>
                  <a:lumOff val="50%"/>
                </a:schemeClr>
              </a:solidFill>
            </a:rPr>
            <a:t>EJECUCION DE LAS METAS POA POR AREAS IDECOOP, 3T 2022</a:t>
          </a:r>
        </a:p>
      </cx:txPr>
    </cx:title>
    <cx:plotArea>
      <cx:plotAreaRegion>
        <cx:series layoutId="clusteredColumn" uniqueId="{475005CD-DC87-475D-8BC8-19BEB8DCB3AA}" formatIdx="0">
          <cx:tx>
            <cx:txData>
              <cx:f>_xlchart.v1.0</cx:f>
              <cx:v>Departamento Programas y Proyectos Especiales Dirección de Fomento y Desarrollo Departamento de Fomento Cooperativo Dirección Asistencia Técnica Departamento de Educación Dirección de Fiscalización Dirección Prevención de Riesgos Departamento de Comunicaciones Dirección Administrativa Dirección Financiera Dirección de Recursos Humanos División de Cooperación Internacional  Departamento de Fortalecimiento Institucional  Dirección de Planificación y Desarrollo</cx:v>
            </cx:txData>
          </cx:tx>
          <cx:spPr>
            <a:solidFill xmlns:a="http://schemas.openxmlformats.org/drawingml/2006/main">
              <a:schemeClr val="accent1">
                <a:lumMod val="75%"/>
              </a:schemeClr>
            </a:solidFill>
          </cx:spPr>
          <cx:dataLabels>
            <cx:spPr>
              <a:ln xmlns:a="http://schemas.openxmlformats.org/drawingml/2006/main">
                <a:solidFill>
                  <a:srgbClr val="FF0000"/>
                </a:solidFill>
              </a:ln>
            </cx:spPr>
            <cx:txPr>
              <a:bodyPr xmlns:a="http://schemas.openxmlformats.org/drawingml/2006/main" spcFirstLastPara="1" vertOverflow="ellipsis" wrap="square" lIns="0" tIns="0" rIns="0" bIns="0" anchor="ctr" anchorCtr="1"/>
              <a:lstStyle xmlns:a="http://schemas.openxmlformats.org/drawingml/2006/main"/>
              <a:p xmlns:a="http://schemas.openxmlformats.org/drawingml/2006/main">
                <a:pPr>
                  <a:defRPr lang="es-ES" sz="1000" b="1" i="0" u="none" strike="noStrike" baseline="0%">
                    <a:solidFill>
                      <a:schemeClr val="accent1">
                        <a:lumMod val="75%"/>
                      </a:schemeClr>
                    </a:solidFill>
                    <a:latin typeface="Calibri" panose="020F0502020204030204"/>
                  </a:defRPr>
                </a:pPr>
                <a:endParaRPr lang="es-ES" sz="1000" b="1">
                  <a:solidFill>
                    <a:schemeClr val="accent1">
                      <a:lumMod val="75%"/>
                    </a:schemeClr>
                  </a:solidFill>
                </a:endParaRPr>
              </a:p>
            </cx:txPr>
          </cx:dataLabels>
          <cx:dataId val="0"/>
          <cx:layoutPr>
            <cx:aggregation/>
          </cx:layoutPr>
          <cx:axisId val="1"/>
        </cx:series>
        <cx:series layoutId="paretoLine" ownerIdx="0" uniqueId="{0B58F494-A22C-46A6-9F5F-89F6066DFB88}" formatIdx="1">
          <cx:spPr>
            <a:ln xmlns:a="http://schemas.openxmlformats.org/drawingml/2006/main">
              <a:noFill/>
            </a:ln>
          </cx:spPr>
          <cx:axisId val="2"/>
        </cx:series>
        <cx:series layoutId="clusteredColumn" hidden="1" uniqueId="{00000000-1186-48FD-BABE-B7C102011809}" formatIdx="2">
          <cx:tx>
            <cx:txData>
              <cx:f>_xlchart.v1.3</cx:f>
              <cx:v>Dir. de Planificación y Desarrollo Dir. de Recursos Humanos</cx:v>
            </cx:txData>
          </cx:tx>
          <cx:dataId val="1"/>
          <cx:layoutPr>
            <cx:binning intervalClosed="r"/>
          </cx:layoutPr>
          <cx:axisId val="1"/>
        </cx:series>
        <cx:series layoutId="paretoLine" ownerIdx="2" uniqueId="{28003AA0-B24D-4C69-BF65-9CD2F1F08E28}" formatIdx="3">
          <cx:axisId val="2"/>
        </cx:series>
      </cx:plotAreaRegion>
      <cx:axis id="0">
        <cx:catScaling gapWidth="0"/>
        <cx:tickLabels/>
        <cx:txPr>
          <a:bodyPr xmlns:a="http://schemas.openxmlformats.org/drawingml/2006/main" spcFirstLastPara="1" vertOverflow="ellipsis" wrap="square" lIns="0" tIns="0" rIns="0" bIns="0" anchor="ctr" anchorCtr="1"/>
          <a:lstStyle xmlns:a="http://schemas.openxmlformats.org/drawingml/2006/main"/>
          <a:p xmlns:a="http://schemas.openxmlformats.org/drawingml/2006/main">
            <a:pPr>
              <a:defRPr sz="1000" b="1"/>
            </a:pPr>
            <a:endParaRPr lang="es-ES" sz="1000" b="1"/>
          </a:p>
        </cx:txPr>
      </cx:axis>
      <cx:axis id="1">
        <cx:valScaling/>
        <cx:majorGridlines/>
        <cx:tickLabels/>
      </cx:axis>
      <cx:axis id="2">
        <cx:valScaling max="1" min="0"/>
        <cx:units unit="percentage"/>
        <cx:tickLabels/>
      </cx:axis>
    </cx:plotArea>
  </cx:chart>
</cx:chartSpace>
</file>

<file path=xl/charts/chartEx3.xml><?xml version="1.0" encoding="utf-8"?>
<cx:chartSpace xmlns:a="http://purl.oclc.org/ooxml/drawingml/main" xmlns:r="http://purl.oclc.org/ooxml/officeDocument/relationships" xmlns:cx="http://schemas.microsoft.com/office/drawing/2014/chartex">
  <cx:chartData>
    <cx:data id="0">
      <cx:strDim type="cat">
        <cx:f dir="row">_xlchart.v1.14</cx:f>
      </cx:strDim>
      <cx:numDim type="val">
        <cx:f dir="row">_xlchart.v1.16</cx:f>
      </cx:numDim>
    </cx:data>
    <cx:data id="1">
      <cx:strDim type="cat">
        <cx:f dir="row">_xlchart.v1.14</cx:f>
      </cx:strDim>
      <cx:numDim type="val">
        <cx:f dir="row">_xlchart.v1.15</cx:f>
      </cx:numDim>
    </cx:data>
    <cx:data id="2">
      <cx:strDim type="cat">
        <cx:f dir="row">_xlchart.v1.14</cx:f>
      </cx:strDim>
      <cx:numDim type="val">
        <cx:f dir="row">_xlchart.v1.15</cx:f>
      </cx:numDim>
    </cx:data>
  </cx:chartData>
  <cx:chart>
    <cx:title pos="t" align="ctr" overlay="0">
      <cx:tx>
        <cx:rich>
          <a:bodyPr xmlns:a="http://schemas.openxmlformats.org/drawingml/2006/main" rot="0" spcFirstLastPara="1" vertOverflow="ellipsis" vert="horz" wrap="square" lIns="38100" tIns="19050" rIns="38100" bIns="19050" anchor="ctr" anchorCtr="1" compatLnSpc="0"/>
          <a:lstStyle xmlns:a="http://schemas.openxmlformats.org/drawingml/2006/main"/>
          <a:p xmlns:a="http://schemas.openxmlformats.org/drawingml/2006/main">
            <a:pPr marL="0" marR="0" indent="0" algn="ctr" defTabSz="914400" rtl="0" eaLnBrk="1" fontAlgn="auto" latinLnBrk="0" hangingPunct="1">
              <a:lnSpc>
                <a:spcPct val="100%"/>
              </a:lnSpc>
              <a:spcBef>
                <a:spcPts val="0"/>
              </a:spcBef>
              <a:spcAft>
                <a:spcPts val="0"/>
              </a:spcAft>
              <a:buClrTx/>
              <a:buSzTx/>
              <a:buFontTx/>
              <a:buNone/>
              <a:tabLst/>
              <a:defRPr sz="1400" b="0" i="0" u="none" strike="noStrike" kern="1200" spc="0" baseline="0%">
                <a:solidFill>
                  <a:sysClr val="windowText" lastClr="000000">
                    <a:lumMod val="65%"/>
                    <a:lumOff val="35%"/>
                  </a:sysClr>
                </a:solidFill>
                <a:latin typeface="+mn-lt"/>
                <a:ea typeface="+mn-ea"/>
                <a:cs typeface="+mn-cs"/>
              </a:defRPr>
            </a:pPr>
            <a:r>
              <a:rPr lang="es-DO" sz="1400" b="0" i="0" u="none" strike="noStrike" kern="1200" spc="0" baseline="0%">
                <a:solidFill>
                  <a:sysClr val="windowText" lastClr="000000">
                    <a:lumMod val="65%"/>
                    <a:lumOff val="35%"/>
                  </a:sysClr>
                </a:solidFill>
                <a:effectLst/>
                <a:latin typeface="Calibri" panose="020F0502020204030204"/>
              </a:rPr>
              <a:t>DIRECCIONES DEL IDECOOP EJECUCION DE METAS POA  3º trimestre 2022</a:t>
            </a:r>
            <a:endParaRPr lang="es-ES" sz="1400" b="0" i="0" u="none" strike="noStrike" kern="1200" spc="0" baseline="0%">
              <a:solidFill>
                <a:sysClr val="windowText" lastClr="000000">
                  <a:lumMod val="65%"/>
                  <a:lumOff val="35%"/>
                </a:sysClr>
              </a:solidFill>
              <a:effectLst/>
              <a:latin typeface="Calibri" panose="020F0502020204030204"/>
            </a:endParaRPr>
          </a:p>
          <a:p xmlns:a="http://schemas.openxmlformats.org/drawingml/2006/main">
            <a:pPr marL="0" marR="0" indent="0" algn="ctr" defTabSz="914400" rtl="0" eaLnBrk="1" fontAlgn="auto" latinLnBrk="0" hangingPunct="1">
              <a:lnSpc>
                <a:spcPct val="100%"/>
              </a:lnSpc>
              <a:spcBef>
                <a:spcPts val="0"/>
              </a:spcBef>
              <a:spcAft>
                <a:spcPts val="0"/>
              </a:spcAft>
              <a:buClrTx/>
              <a:buSzTx/>
              <a:buFontTx/>
              <a:buNone/>
              <a:tabLst/>
              <a:defRPr sz="1400" b="0" i="0" u="none" strike="noStrike" kern="1200" spc="0" baseline="0%">
                <a:solidFill>
                  <a:sysClr val="windowText" lastClr="000000">
                    <a:lumMod val="65%"/>
                    <a:lumOff val="35%"/>
                  </a:sysClr>
                </a:solidFill>
                <a:latin typeface="+mn-lt"/>
                <a:ea typeface="+mn-ea"/>
                <a:cs typeface="+mn-cs"/>
              </a:defRPr>
            </a:pPr>
            <a:endParaRPr kumimoji="0" lang="es-DO" sz="1400" b="0" i="0" u="none" strike="noStrike" kern="1200" cap="none" spc="0" normalizeH="0" baseline="0%" noProof="0">
              <a:ln>
                <a:noFill/>
              </a:ln>
              <a:solidFill>
                <a:sysClr val="windowText" lastClr="000000">
                  <a:lumMod val="65%"/>
                  <a:lumOff val="35%"/>
                </a:sysClr>
              </a:solidFill>
              <a:effectLst/>
              <a:uLnTx/>
              <a:uFillTx/>
              <a:latin typeface="Calibri" panose="020F0502020204030204"/>
            </a:endParaRPr>
          </a:p>
        </cx:rich>
      </cx:tx>
    </cx:title>
    <cx:plotArea>
      <cx:plotAreaRegion>
        <cx:series layoutId="clusteredColumn" uniqueId="{3EA5B444-2C11-45C7-AC6A-1484FCBDE759}" formatIdx="0">
          <cx:tx>
            <cx:txData>
              <cx:f>_xlchart.v1.11</cx:f>
              <cx:v/>
            </cx:txData>
          </cx:tx>
          <cx:spPr>
            <a:solidFill xmlns:a="http://schemas.openxmlformats.org/drawingml/2006/main">
              <a:schemeClr val="accent1">
                <a:lumMod val="75%"/>
              </a:schemeClr>
            </a:solidFill>
          </cx:spPr>
          <cx:dataLabels>
            <cx:spPr>
              <a:ln xmlns:a="http://schemas.openxmlformats.org/drawingml/2006/main">
                <a:solidFill>
                  <a:srgbClr val="FF0000"/>
                </a:solidFill>
              </a:ln>
            </cx:spPr>
            <cx:txPr>
              <a:bodyPr xmlns:a="http://schemas.openxmlformats.org/drawingml/2006/main" spcFirstLastPara="1" vertOverflow="ellipsis" wrap="square" lIns="0" tIns="0" rIns="0" bIns="0" anchor="ctr" anchorCtr="1"/>
              <a:lstStyle xmlns:a="http://schemas.openxmlformats.org/drawingml/2006/main"/>
              <a:p xmlns:a="http://schemas.openxmlformats.org/drawingml/2006/main">
                <a:pPr>
                  <a:defRPr sz="1050" b="0">
                    <a:solidFill>
                      <a:schemeClr val="accent1">
                        <a:lumMod val="75%"/>
                      </a:schemeClr>
                    </a:solidFill>
                  </a:defRPr>
                </a:pPr>
                <a:endParaRPr lang="es-ES" sz="1050" b="0">
                  <a:solidFill>
                    <a:schemeClr val="accent1">
                      <a:lumMod val="75%"/>
                    </a:schemeClr>
                  </a:solidFill>
                </a:endParaRPr>
              </a:p>
            </cx:txPr>
          </cx:dataLabels>
          <cx:dataId val="0"/>
          <cx:layoutPr>
            <cx:aggregation/>
          </cx:layoutPr>
          <cx:axisId val="1"/>
        </cx:series>
        <cx:series layoutId="clusteredColumn" hidden="1" uniqueId="{52ED2C50-9660-41B1-8D9B-27DE6065F6C8}" formatIdx="2">
          <cx:tx>
            <cx:txData>
              <cx:f>_xlchart.v1.13</cx:f>
              <cx:v>Ejecución ejecutada 3T-2022</cx:v>
            </cx:txData>
          </cx:tx>
          <cx:dataId val="1"/>
          <cx:layoutPr>
            <cx:aggregation/>
          </cx:layoutPr>
          <cx:axisId val="1"/>
        </cx:series>
        <cx:series layoutId="clusteredColumn" hidden="1" uniqueId="{3862F978-9A75-43F9-9B69-318512A357C0}" formatIdx="4">
          <cx:tx>
            <cx:txData>
              <cx:f>_xlchart.v1.12</cx:f>
              <cx:v>Ejecución ejecutada 3T-2022</cx:v>
            </cx:txData>
          </cx:tx>
          <cx:dataId val="2"/>
          <cx:layoutPr>
            <cx:aggregation/>
          </cx:layoutPr>
          <cx:axisId val="1"/>
        </cx:series>
        <cx:series layoutId="paretoLine" ownerIdx="0" uniqueId="{4AE91B00-7AC4-4BBC-8769-1FDBF4CB11FA}" formatIdx="1">
          <cx:spPr>
            <a:ln xmlns:a="http://schemas.openxmlformats.org/drawingml/2006/main">
              <a:noFill/>
            </a:ln>
          </cx:spPr>
          <cx:axisId val="2"/>
        </cx:series>
        <cx:series layoutId="paretoLine" ownerIdx="1" uniqueId="{C60F99CD-0D26-4CE3-92C0-9D71B3484200}" formatIdx="3">
          <cx:axisId val="2"/>
        </cx:series>
        <cx:series layoutId="paretoLine" ownerIdx="2" uniqueId="{991EBEC4-04A6-4608-B629-229AA5482021}" formatIdx="5">
          <cx:axisId val="2"/>
        </cx:series>
      </cx:plotAreaRegion>
      <cx:axis id="0">
        <cx:catScaling gapWidth="2.19000006"/>
        <cx:tickLabels/>
      </cx:axis>
      <cx:axis id="1">
        <cx:valScaling/>
        <cx:majorGridlines/>
        <cx:tickLabels/>
      </cx:axis>
      <cx:axis id="2">
        <cx:valScaling max="1" min="0"/>
        <cx:units unit="percentage"/>
        <cx:tickLabels/>
      </cx:axis>
    </cx:plotArea>
    <cx:legend pos="t" align="ctr" overlay="0"/>
  </cx:chart>
</cx:chartSpace>
</file>

<file path=xl/charts/chartEx4.xml><?xml version="1.0" encoding="utf-8"?>
<cx:chartSpace xmlns:a="http://purl.oclc.org/ooxml/drawingml/main" xmlns:r="http://purl.oclc.org/ooxml/officeDocument/relationships" xmlns:cx="http://schemas.microsoft.com/office/drawing/2014/chartex">
  <cx:chartData>
    <cx:data id="0">
      <cx:strDim type="cat">
        <cx:f>_xlchart.v1.27</cx:f>
      </cx:strDim>
      <cx:numDim type="val">
        <cx:f>_xlchart.v1.28</cx:f>
      </cx:numDim>
    </cx:data>
  </cx:chartData>
  <cx:chart>
    <cx:title pos="t" align="ctr" overlay="0">
      <cx:tx>
        <cx:rich>
          <a:bodyPr xmlns:a="http://schemas.openxmlformats.org/drawingml/2006/main" rot="0" spcFirstLastPara="1" vertOverflow="ellipsis" vert="horz" wrap="square" lIns="38100" tIns="19050" rIns="38100" bIns="19050" anchor="ctr" anchorCtr="1" compatLnSpc="0"/>
          <a:lstStyle xmlns:a="http://schemas.openxmlformats.org/drawingml/2006/main"/>
          <a:p xmlns:a="http://schemas.openxmlformats.org/drawingml/2006/main">
            <a:pPr marL="0" marR="0" indent="0" algn="ctr" defTabSz="914400" rtl="0" eaLnBrk="1" fontAlgn="auto" latinLnBrk="0" hangingPunct="1">
              <a:lnSpc>
                <a:spcPct val="100%"/>
              </a:lnSpc>
              <a:spcBef>
                <a:spcPts val="0"/>
              </a:spcBef>
              <a:spcAft>
                <a:spcPts val="0"/>
              </a:spcAft>
              <a:buClrTx/>
              <a:buSzTx/>
              <a:buFontTx/>
              <a:buNone/>
              <a:tabLst/>
              <a:defRPr sz="1400" b="0" i="0" u="none" strike="noStrike" kern="1200" spc="0" baseline="0%">
                <a:solidFill>
                  <a:sysClr val="windowText" lastClr="000000">
                    <a:lumMod val="65%"/>
                    <a:lumOff val="35%"/>
                  </a:sysClr>
                </a:solidFill>
                <a:latin typeface="+mn-lt"/>
                <a:ea typeface="+mn-ea"/>
                <a:cs typeface="+mn-cs"/>
              </a:defRPr>
            </a:pPr>
            <a:r>
              <a:rPr kumimoji="0" lang="es-ES" sz="1800" b="0" i="0" u="none" strike="noStrike" kern="1200" cap="none" spc="0" normalizeH="0" baseline="0%" noProof="0">
                <a:ln>
                  <a:noFill/>
                </a:ln>
                <a:solidFill>
                  <a:sysClr val="windowText" lastClr="000000">
                    <a:lumMod val="65%"/>
                    <a:lumOff val="35%"/>
                  </a:sysClr>
                </a:solidFill>
                <a:effectLst/>
                <a:uLnTx/>
                <a:uFillTx/>
                <a:latin typeface="Calibri" panose="020F0502020204030204"/>
              </a:rPr>
              <a:t>Departamento de Acuerdo Interinstitucionales</a:t>
            </a:r>
            <a:br>
              <a:rPr kumimoji="0" lang="es-ES" sz="1400" b="0" i="0" u="none" strike="noStrike" kern="1200" cap="none" spc="0" normalizeH="0" baseline="0%" noProof="0">
                <a:ln>
                  <a:noFill/>
                </a:ln>
                <a:solidFill>
                  <a:sysClr val="windowText" lastClr="000000">
                    <a:lumMod val="65%"/>
                    <a:lumOff val="35%"/>
                  </a:sysClr>
                </a:solidFill>
                <a:effectLst/>
                <a:uLnTx/>
                <a:uFillTx/>
                <a:latin typeface="Calibri" panose="020F0502020204030204"/>
              </a:rPr>
            </a:br>
            <a:r>
              <a:rPr kumimoji="0" lang="es-DO" sz="1800" b="0" i="0" u="none" strike="noStrike" kern="1200" cap="none" spc="0" normalizeH="0" baseline="0%" noProof="0">
                <a:ln>
                  <a:noFill/>
                </a:ln>
                <a:solidFill>
                  <a:sysClr val="windowText" lastClr="000000">
                    <a:lumMod val="65%"/>
                    <a:lumOff val="35%"/>
                  </a:sysClr>
                </a:solidFill>
                <a:effectLst/>
                <a:uLnTx/>
                <a:uFillTx/>
                <a:latin typeface="Calibri" panose="020F0502020204030204"/>
              </a:rPr>
              <a:t>EJECUCIÓN PROMEDIO POR ACT. 1T- 2T-3T, 2022</a:t>
            </a:r>
            <a:endParaRPr lang="es-ES"/>
          </a:p>
        </cx:rich>
      </cx:tx>
    </cx:title>
    <cx:plotArea>
      <cx:plotAreaRegion>
        <cx:series layoutId="clusteredColumn" uniqueId="{D07D429D-9C14-4520-A281-DFE54798C352}">
          <cx:dataLabels/>
          <cx:dataId val="0"/>
          <cx:layoutPr>
            <cx:aggregation/>
          </cx:layoutPr>
          <cx:axisId val="1"/>
        </cx:series>
        <cx:series layoutId="paretoLine" ownerIdx="0" uniqueId="{872F3F16-BF12-407E-AB0A-B939E276D9DE}">
          <cx:axisId val="2"/>
        </cx:series>
      </cx:plotAreaRegion>
      <cx:axis id="0">
        <cx:catScaling gapWidth="2.19000006"/>
        <cx:tickLabels/>
      </cx:axis>
      <cx:axis id="1">
        <cx:valScaling/>
        <cx:majorGridlines/>
        <cx:tickLabels/>
      </cx:axis>
      <cx:axis id="2">
        <cx:valScaling max="1" min="0"/>
        <cx:units unit="percentage"/>
        <cx:tickLabels/>
      </cx:axis>
    </cx:plotArea>
  </cx:chart>
</cx:chartSpace>
</file>

<file path=xl/charts/chartEx5.xml><?xml version="1.0" encoding="utf-8"?>
<cx:chartSpace xmlns:a="http://purl.oclc.org/ooxml/drawingml/main" xmlns:r="http://purl.oclc.org/ooxml/officeDocument/relationships" xmlns:cx="http://schemas.microsoft.com/office/drawing/2014/chartex">
  <cx:chartData>
    <cx:data id="0">
      <cx:strDim type="cat">
        <cx:f>_xlchart.v1.21</cx:f>
      </cx:strDim>
      <cx:numDim type="val">
        <cx:f>_xlchart.v1.22</cx:f>
      </cx:numDim>
    </cx:data>
  </cx:chartData>
  <cx:chart>
    <cx:title pos="t" align="ctr" overlay="0">
      <cx:tx>
        <cx:rich>
          <a:bodyPr xmlns:a="http://schemas.openxmlformats.org/drawingml/2006/main" rot="0" spcFirstLastPara="1" vertOverflow="ellipsis" vert="horz" wrap="square" lIns="38100" tIns="19050" rIns="38100" bIns="19050" anchor="ctr" anchorCtr="1" compatLnSpc="0"/>
          <a:lstStyle xmlns:a="http://schemas.openxmlformats.org/drawingml/2006/main"/>
          <a:p xmlns:a="http://schemas.openxmlformats.org/drawingml/2006/main">
            <a:pPr marL="0" marR="0" indent="0" algn="ctr" defTabSz="914400" rtl="0" eaLnBrk="1" fontAlgn="auto" latinLnBrk="0" hangingPunct="1">
              <a:lnSpc>
                <a:spcPct val="100%"/>
              </a:lnSpc>
              <a:spcBef>
                <a:spcPts val="0"/>
              </a:spcBef>
              <a:spcAft>
                <a:spcPts val="0"/>
              </a:spcAft>
              <a:buClrTx/>
              <a:buSzTx/>
              <a:buFontTx/>
              <a:buNone/>
              <a:tabLst/>
              <a:defRPr sz="1400" b="0" i="0" u="none" strike="noStrike" kern="1200" spc="0" baseline="0%">
                <a:solidFill>
                  <a:sysClr val="windowText" lastClr="000000">
                    <a:lumMod val="65%"/>
                    <a:lumOff val="35%"/>
                  </a:sysClr>
                </a:solidFill>
                <a:latin typeface="+mn-lt"/>
                <a:ea typeface="+mn-ea"/>
                <a:cs typeface="+mn-cs"/>
              </a:defRPr>
            </a:pPr>
            <a:r>
              <a:rPr kumimoji="0" lang="es-ES" sz="1800" b="0" i="0" u="none" strike="noStrike" kern="1200" cap="none" spc="0" normalizeH="0" baseline="0%" noProof="0">
                <a:ln>
                  <a:noFill/>
                </a:ln>
                <a:solidFill>
                  <a:sysClr val="windowText" lastClr="000000">
                    <a:lumMod val="65%"/>
                    <a:lumOff val="35%"/>
                  </a:sysClr>
                </a:solidFill>
                <a:effectLst/>
                <a:uLnTx/>
                <a:uFillTx/>
                <a:latin typeface="Calibri" panose="020F0502020204030204"/>
              </a:rPr>
              <a:t>Departamento de Educación</a:t>
            </a:r>
            <a:br>
              <a:rPr kumimoji="0" lang="es-ES" sz="1400" b="0" i="0" u="none" strike="noStrike" kern="1200" cap="none" spc="0" normalizeH="0" baseline="0%" noProof="0">
                <a:ln>
                  <a:noFill/>
                </a:ln>
                <a:solidFill>
                  <a:sysClr val="windowText" lastClr="000000">
                    <a:lumMod val="65%"/>
                    <a:lumOff val="35%"/>
                  </a:sysClr>
                </a:solidFill>
                <a:effectLst/>
                <a:uLnTx/>
                <a:uFillTx/>
                <a:latin typeface="Calibri" panose="020F0502020204030204"/>
              </a:rPr>
            </a:br>
            <a:r>
              <a:rPr kumimoji="0" lang="es-DO" sz="1800" b="0" i="0" u="none" strike="noStrike" kern="1200" cap="none" spc="0" normalizeH="0" baseline="0%" noProof="0">
                <a:ln>
                  <a:noFill/>
                </a:ln>
                <a:solidFill>
                  <a:sysClr val="windowText" lastClr="000000">
                    <a:lumMod val="65%"/>
                    <a:lumOff val="35%"/>
                  </a:sysClr>
                </a:solidFill>
                <a:effectLst/>
                <a:uLnTx/>
                <a:uFillTx/>
                <a:latin typeface="Calibri" panose="020F0502020204030204"/>
              </a:rPr>
              <a:t>EJECUCIÓN PROMEDIO POR ACT. 1T- 2T-3T, 2022</a:t>
            </a:r>
            <a:endParaRPr kumimoji="0" lang="es-ES" sz="1400" b="0" i="0" u="none" strike="noStrike" kern="1200" cap="none" spc="0" normalizeH="0" baseline="0%" noProof="0">
              <a:ln>
                <a:noFill/>
              </a:ln>
              <a:solidFill>
                <a:sysClr val="windowText" lastClr="000000">
                  <a:lumMod val="65%"/>
                  <a:lumOff val="35%"/>
                </a:sysClr>
              </a:solidFill>
              <a:effectLst/>
              <a:uLnTx/>
              <a:uFillTx/>
              <a:latin typeface="Calibri" panose="020F0502020204030204"/>
            </a:endParaRPr>
          </a:p>
          <a:p xmlns:a="http://schemas.openxmlformats.org/drawingml/2006/main">
            <a:pPr marL="0" marR="0" indent="0" algn="ctr" defTabSz="914400" rtl="0" eaLnBrk="1" fontAlgn="auto" latinLnBrk="0" hangingPunct="1">
              <a:lnSpc>
                <a:spcPct val="100%"/>
              </a:lnSpc>
              <a:spcBef>
                <a:spcPts val="0"/>
              </a:spcBef>
              <a:spcAft>
                <a:spcPts val="0"/>
              </a:spcAft>
              <a:buClrTx/>
              <a:buSzTx/>
              <a:buFontTx/>
              <a:buNone/>
              <a:tabLst/>
              <a:defRPr sz="1400" b="0" i="0" u="none" strike="noStrike" kern="1200" spc="0" baseline="0%">
                <a:solidFill>
                  <a:sysClr val="windowText" lastClr="000000">
                    <a:lumMod val="65%"/>
                    <a:lumOff val="35%"/>
                  </a:sysClr>
                </a:solidFill>
                <a:latin typeface="+mn-lt"/>
                <a:ea typeface="+mn-ea"/>
                <a:cs typeface="+mn-cs"/>
              </a:defRPr>
            </a:pPr>
            <a:endParaRPr lang="es-ES"/>
          </a:p>
        </cx:rich>
      </cx:tx>
    </cx:title>
    <cx:plotArea>
      <cx:plotAreaRegion>
        <cx:series layoutId="clusteredColumn" uniqueId="{202B2FD8-70CF-4329-ADA7-A8EB881357CC}">
          <cx:dataLabels/>
          <cx:dataId val="0"/>
          <cx:layoutPr>
            <cx:aggregation/>
          </cx:layoutPr>
          <cx:axisId val="1"/>
        </cx:series>
        <cx:series layoutId="paretoLine" ownerIdx="0" uniqueId="{08A89A36-780D-441D-AC69-7C3F1D99DE99}">
          <cx:axisId val="2"/>
        </cx:series>
      </cx:plotAreaRegion>
      <cx:axis id="0">
        <cx:catScaling gapWidth="2.19000006"/>
        <cx:tickLabels/>
      </cx:axis>
      <cx:axis id="1">
        <cx:valScaling/>
        <cx:majorGridlines/>
        <cx:tickLabels/>
      </cx:axis>
      <cx:axis id="2">
        <cx:valScaling max="1" min="0"/>
        <cx:units unit="percentage"/>
        <cx:tickLabels/>
      </cx:axis>
    </cx:plotArea>
  </cx:chart>
</cx:chartSpace>
</file>

<file path=xl/charts/chartEx6.xml><?xml version="1.0" encoding="utf-8"?>
<cx:chartSpace xmlns:a="http://purl.oclc.org/ooxml/drawingml/main" xmlns:r="http://purl.oclc.org/ooxml/officeDocument/relationships" xmlns:cx="http://schemas.microsoft.com/office/drawing/2014/chartex">
  <cx:chartData>
    <cx:data id="0">
      <cx:strDim type="cat">
        <cx:f>_xlchart.v1.17</cx:f>
      </cx:strDim>
      <cx:numDim type="val">
        <cx:f>_xlchart.v1.18</cx:f>
      </cx:numDim>
    </cx:data>
  </cx:chartData>
  <cx:chart>
    <cx:title pos="t" align="ctr" overlay="0">
      <cx:tx>
        <cx:rich>
          <a:bodyPr xmlns:a="http://schemas.openxmlformats.org/drawingml/2006/main" rot="0" spcFirstLastPara="1" vertOverflow="ellipsis" vert="horz" wrap="square" lIns="38100" tIns="19050" rIns="38100" bIns="19050" anchor="ctr" anchorCtr="1" compatLnSpc="0"/>
          <a:lstStyle xmlns:a="http://schemas.openxmlformats.org/drawingml/2006/main"/>
          <a:p xmlns:a="http://schemas.openxmlformats.org/drawingml/2006/main">
            <a:pPr algn="ctr" rtl="0">
              <a:defRPr sz="1400" b="0" i="0" u="none" strike="noStrike" kern="1200" spc="0" baseline="0%">
                <a:solidFill>
                  <a:sysClr val="windowText" lastClr="000000">
                    <a:lumMod val="65%"/>
                    <a:lumOff val="35%"/>
                  </a:sysClr>
                </a:solidFill>
                <a:latin typeface="+mn-lt"/>
                <a:ea typeface="+mn-ea"/>
                <a:cs typeface="+mn-cs"/>
              </a:defRPr>
            </a:pPr>
            <a:r>
              <a:rPr kumimoji="0" lang="es-ES" sz="1400" b="0" i="0" u="none" strike="noStrike" kern="1200" cap="none" spc="0" normalizeH="0" baseline="0%" noProof="0">
                <a:ln>
                  <a:noFill/>
                </a:ln>
                <a:solidFill>
                  <a:sysClr val="windowText" lastClr="000000">
                    <a:lumMod val="65%"/>
                    <a:lumOff val="35%"/>
                  </a:sysClr>
                </a:solidFill>
                <a:effectLst/>
                <a:uLnTx/>
                <a:uFillTx/>
                <a:latin typeface="Calibri" panose="020F0502020204030204"/>
              </a:rPr>
              <a:t>Departamento de Fortalecimiento Institucional</a:t>
            </a:r>
            <a:br>
              <a:rPr kumimoji="0" lang="es-ES" sz="1400" b="0" i="0" u="none" strike="noStrike" kern="1200" cap="none" spc="0" normalizeH="0" baseline="0%" noProof="0">
                <a:ln>
                  <a:noFill/>
                </a:ln>
                <a:solidFill>
                  <a:sysClr val="windowText" lastClr="000000">
                    <a:lumMod val="65%"/>
                    <a:lumOff val="35%"/>
                  </a:sysClr>
                </a:solidFill>
                <a:effectLst/>
                <a:uLnTx/>
                <a:uFillTx/>
                <a:latin typeface="Calibri" panose="020F0502020204030204"/>
              </a:rPr>
            </a:br>
            <a:r>
              <a:rPr lang="es-DO" sz="1400" b="0" i="0" u="none" strike="noStrike" kern="1200" spc="0" baseline="0%">
                <a:solidFill>
                  <a:sysClr val="windowText" lastClr="000000">
                    <a:lumMod val="65%"/>
                    <a:lumOff val="35%"/>
                  </a:sysClr>
                </a:solidFill>
                <a:effectLst/>
                <a:latin typeface="Calibri" panose="020F0502020204030204"/>
              </a:rPr>
              <a:t>EJECUCIÓN PROMEDIO POR ACT. 1T- 2T-3T, 2022</a:t>
            </a:r>
            <a:r>
              <a:rPr kumimoji="0" lang="es-ES" sz="1400" b="0" i="0" u="none" strike="noStrike" kern="1200" cap="none" spc="0" normalizeH="0" baseline="0%" noProof="0">
                <a:ln>
                  <a:noFill/>
                </a:ln>
                <a:solidFill>
                  <a:sysClr val="windowText" lastClr="000000">
                    <a:lumMod val="65%"/>
                    <a:lumOff val="35%"/>
                  </a:sysClr>
                </a:solidFill>
                <a:effectLst/>
                <a:uLnTx/>
                <a:uFillTx/>
                <a:latin typeface="Calibri" panose="020F0502020204030204"/>
              </a:rPr>
              <a:t> </a:t>
            </a:r>
          </a:p>
        </cx:rich>
      </cx:tx>
    </cx:title>
    <cx:plotArea>
      <cx:plotAreaRegion>
        <cx:series layoutId="clusteredColumn" hidden="1" uniqueId="{30EC4C55-6DC5-4440-93AE-31296C185ADE}" formatIdx="0">
          <cx:dataLabels/>
          <cx:dataId val="0"/>
          <cx:layoutPr>
            <cx:aggregation/>
          </cx:layoutPr>
          <cx:axisId val="0"/>
        </cx:series>
        <cx:series layoutId="paretoLine" ownerIdx="0" uniqueId="{D05EFD39-CCB0-46B3-B064-A4AAD8DA9984}" formatIdx="1">
          <cx:axisId val="1"/>
        </cx:series>
      </cx:plotAreaRegion>
      <cx:axis id="0">
        <cx:valScaling/>
        <cx:majorGridlines/>
        <cx:tickLabels/>
      </cx:axis>
      <cx:axis id="1">
        <cx:valScaling max="1" min="0"/>
        <cx:units unit="percentage"/>
        <cx:tickLabels/>
      </cx:axis>
    </cx:plotArea>
  </cx:chart>
</cx:chartSpace>
</file>

<file path=xl/charts/chartEx7.xml><?xml version="1.0" encoding="utf-8"?>
<cx:chartSpace xmlns:a="http://purl.oclc.org/ooxml/drawingml/main" xmlns:r="http://purl.oclc.org/ooxml/officeDocument/relationships" xmlns:cx="http://schemas.microsoft.com/office/drawing/2014/chartex">
  <cx:chartData>
    <cx:data id="0">
      <cx:strDim type="cat">
        <cx:f>_xlchart.v1.23</cx:f>
      </cx:strDim>
      <cx:numDim type="val">
        <cx:f>_xlchart.v1.24</cx:f>
      </cx:numDim>
    </cx:data>
  </cx:chartData>
  <cx:chart>
    <cx:title pos="t" align="ctr" overlay="0">
      <cx:tx>
        <cx:rich>
          <a:bodyPr xmlns:a="http://schemas.openxmlformats.org/drawingml/2006/main" rot="0" spcFirstLastPara="1" vertOverflow="ellipsis" vert="horz" wrap="square" lIns="38100" tIns="19050" rIns="38100" bIns="19050" anchor="ctr" anchorCtr="1" compatLnSpc="0"/>
          <a:lstStyle xmlns:a="http://schemas.openxmlformats.org/drawingml/2006/main"/>
          <a:p xmlns:a="http://schemas.openxmlformats.org/drawingml/2006/main">
            <a:pPr algn="ctr" rtl="0">
              <a:defRPr sz="1400" b="0" i="0" u="none" strike="noStrike" kern="1200" spc="0" baseline="0%">
                <a:solidFill>
                  <a:sysClr val="windowText" lastClr="000000">
                    <a:lumMod val="65%"/>
                    <a:lumOff val="35%"/>
                  </a:sysClr>
                </a:solidFill>
                <a:latin typeface="+mn-lt"/>
                <a:ea typeface="+mn-ea"/>
                <a:cs typeface="+mn-cs"/>
              </a:defRPr>
            </a:pPr>
            <a:r>
              <a:rPr kumimoji="0" lang="es-ES" sz="1400" b="0" i="0" u="none" strike="noStrike" kern="1200" cap="none" spc="0" normalizeH="0" baseline="0%" noProof="0">
                <a:ln>
                  <a:noFill/>
                </a:ln>
                <a:solidFill>
                  <a:sysClr val="windowText" lastClr="000000">
                    <a:lumMod val="65%"/>
                    <a:lumOff val="35%"/>
                  </a:sysClr>
                </a:solidFill>
                <a:effectLst/>
                <a:uLnTx/>
                <a:uFillTx/>
                <a:latin typeface="Calibri" panose="020F0502020204030204"/>
              </a:rPr>
              <a:t>Departamento Programas y Proyectos Especiales</a:t>
            </a:r>
            <a:br>
              <a:rPr kumimoji="0" lang="es-ES" sz="1400" b="0" i="0" u="none" strike="noStrike" kern="1200" cap="none" spc="0" normalizeH="0" baseline="0%" noProof="0">
                <a:ln>
                  <a:noFill/>
                </a:ln>
                <a:solidFill>
                  <a:sysClr val="windowText" lastClr="000000">
                    <a:lumMod val="65%"/>
                    <a:lumOff val="35%"/>
                  </a:sysClr>
                </a:solidFill>
                <a:effectLst/>
                <a:uLnTx/>
                <a:uFillTx/>
                <a:latin typeface="Calibri" panose="020F0502020204030204"/>
              </a:rPr>
            </a:br>
            <a:r>
              <a:rPr lang="es-DO" sz="1400" b="0" i="0" u="none" strike="noStrike" kern="1200" spc="0" baseline="0%">
                <a:solidFill>
                  <a:sysClr val="windowText" lastClr="000000">
                    <a:lumMod val="65%"/>
                    <a:lumOff val="35%"/>
                  </a:sysClr>
                </a:solidFill>
                <a:effectLst/>
                <a:latin typeface="Calibri" panose="020F0502020204030204"/>
              </a:rPr>
              <a:t>EJECUCIÓN PROMEDIO POR ACT. 1T- 2T-3T, 2022</a:t>
            </a:r>
            <a:endParaRPr kumimoji="0" lang="es-ES" sz="1400" b="0" i="0" u="none" strike="noStrike" kern="1200" cap="none" spc="0" normalizeH="0" baseline="0%" noProof="0">
              <a:ln>
                <a:noFill/>
              </a:ln>
              <a:solidFill>
                <a:sysClr val="windowText" lastClr="000000">
                  <a:lumMod val="65%"/>
                  <a:lumOff val="35%"/>
                </a:sysClr>
              </a:solidFill>
              <a:effectLst/>
              <a:uLnTx/>
              <a:uFillTx/>
              <a:latin typeface="Calibri" panose="020F0502020204030204"/>
            </a:endParaRPr>
          </a:p>
        </cx:rich>
      </cx:tx>
    </cx:title>
    <cx:plotArea>
      <cx:plotAreaRegion>
        <cx:series layoutId="clusteredColumn" uniqueId="{6290A8A9-BA5B-4586-BA18-3EFC29FD069F}">
          <cx:dataLabels/>
          <cx:dataId val="0"/>
          <cx:layoutPr>
            <cx:aggregation/>
          </cx:layoutPr>
          <cx:axisId val="1"/>
        </cx:series>
        <cx:series layoutId="paretoLine" ownerIdx="0" uniqueId="{526D61B6-C45E-4FAA-9A95-90796292CA44}">
          <cx:axisId val="2"/>
        </cx:series>
      </cx:plotAreaRegion>
      <cx:axis id="0">
        <cx:catScaling gapWidth="2.19000006"/>
        <cx:tickLabels/>
      </cx:axis>
      <cx:axis id="1">
        <cx:valScaling/>
        <cx:majorGridlines/>
        <cx:tickLabels/>
      </cx:axis>
      <cx:axis id="2">
        <cx:valScaling max="1" min="0"/>
        <cx:units unit="percentage"/>
        <cx:tickLabels/>
      </cx:axis>
    </cx:plotArea>
  </cx:chart>
</cx:chartSpace>
</file>

<file path=xl/charts/chartEx8.xml><?xml version="1.0" encoding="utf-8"?>
<cx:chartSpace xmlns:a="http://purl.oclc.org/ooxml/drawingml/main" xmlns:r="http://purl.oclc.org/ooxml/officeDocument/relationships" xmlns:cx="http://schemas.microsoft.com/office/drawing/2014/chartex">
  <cx:chartData>
    <cx:data id="0">
      <cx:strDim type="cat">
        <cx:f>_xlchart.v1.19</cx:f>
      </cx:strDim>
      <cx:numDim type="val">
        <cx:f>_xlchart.v1.20</cx:f>
      </cx:numDim>
    </cx:data>
  </cx:chartData>
  <cx:chart>
    <cx:title pos="t" align="ctr" overlay="0">
      <cx:tx>
        <cx:rich>
          <a:bodyPr xmlns:a="http://schemas.openxmlformats.org/drawingml/2006/main" rot="0" spcFirstLastPara="1" vertOverflow="ellipsis" vert="horz" wrap="square" lIns="38100" tIns="19050" rIns="38100" bIns="19050" anchor="ctr" anchorCtr="1" compatLnSpc="0"/>
          <a:lstStyle xmlns:a="http://schemas.openxmlformats.org/drawingml/2006/main"/>
          <a:p xmlns:a="http://schemas.openxmlformats.org/drawingml/2006/main">
            <a:pPr algn="ctr" rtl="0">
              <a:defRPr sz="1400" b="0" i="0" u="none" strike="noStrike" kern="1200" spc="0" baseline="0%">
                <a:solidFill>
                  <a:sysClr val="windowText" lastClr="000000">
                    <a:lumMod val="65%"/>
                    <a:lumOff val="35%"/>
                  </a:sysClr>
                </a:solidFill>
                <a:latin typeface="+mn-lt"/>
                <a:ea typeface="+mn-ea"/>
                <a:cs typeface="+mn-cs"/>
              </a:defRPr>
            </a:pPr>
            <a:r>
              <a:rPr kumimoji="0" lang="es-ES" sz="1800" b="0" i="0" u="none" strike="noStrike" kern="1200" cap="none" spc="0" normalizeH="0" baseline="0%" noProof="0">
                <a:ln>
                  <a:noFill/>
                </a:ln>
                <a:solidFill>
                  <a:sysClr val="windowText" lastClr="000000">
                    <a:lumMod val="65%"/>
                    <a:lumOff val="35%"/>
                  </a:sysClr>
                </a:solidFill>
                <a:effectLst/>
                <a:uLnTx/>
                <a:uFillTx/>
                <a:latin typeface="Calibri" panose="020F0502020204030204"/>
              </a:rPr>
              <a:t>Dirección Asistencia Técnica</a:t>
            </a:r>
            <a:br>
              <a:rPr kumimoji="0" lang="es-ES" sz="1800" b="0" i="0" u="none" strike="noStrike" kern="1200" cap="none" spc="0" normalizeH="0" baseline="0%" noProof="0">
                <a:ln>
                  <a:noFill/>
                </a:ln>
                <a:solidFill>
                  <a:sysClr val="windowText" lastClr="000000">
                    <a:lumMod val="65%"/>
                    <a:lumOff val="35%"/>
                  </a:sysClr>
                </a:solidFill>
                <a:effectLst/>
                <a:uLnTx/>
                <a:uFillTx/>
                <a:latin typeface="Calibri" panose="020F0502020204030204"/>
              </a:rPr>
            </a:br>
            <a:r>
              <a:rPr lang="es-DO" sz="1800" b="0" i="0" u="none" strike="noStrike" kern="1200" spc="0" baseline="0%">
                <a:solidFill>
                  <a:sysClr val="windowText" lastClr="000000">
                    <a:lumMod val="65%"/>
                    <a:lumOff val="35%"/>
                  </a:sysClr>
                </a:solidFill>
                <a:effectLst/>
                <a:latin typeface="Calibri" panose="020F0502020204030204"/>
              </a:rPr>
              <a:t>EJECUCIÓN PROMEDIO POR ACT. 1T- 2T-3T, 2022</a:t>
            </a:r>
            <a:endParaRPr kumimoji="0" lang="es-ES" sz="1800" b="0" i="0" u="none" strike="noStrike" kern="1200" cap="none" spc="0" normalizeH="0" baseline="0%" noProof="0">
              <a:ln>
                <a:noFill/>
              </a:ln>
              <a:solidFill>
                <a:sysClr val="windowText" lastClr="000000">
                  <a:lumMod val="65%"/>
                  <a:lumOff val="35%"/>
                </a:sysClr>
              </a:solidFill>
              <a:effectLst/>
              <a:uLnTx/>
              <a:uFillTx/>
              <a:latin typeface="Calibri" panose="020F0502020204030204"/>
            </a:endParaRPr>
          </a:p>
        </cx:rich>
      </cx:tx>
    </cx:title>
    <cx:plotArea>
      <cx:plotAreaRegion>
        <cx:series layoutId="clusteredColumn" uniqueId="{37371974-2503-481D-B1E5-890C70E3DB68}">
          <cx:dataLabels/>
          <cx:dataId val="0"/>
          <cx:layoutPr>
            <cx:aggregation/>
          </cx:layoutPr>
          <cx:axisId val="1"/>
        </cx:series>
        <cx:series layoutId="paretoLine" ownerIdx="0" uniqueId="{B4D22B5C-F0DB-4126-8AB8-D51E5147CA71}">
          <cx:axisId val="2"/>
        </cx:series>
      </cx:plotAreaRegion>
      <cx:axis id="0">
        <cx:catScaling gapWidth="2.19000006"/>
        <cx:tickLabels/>
      </cx:axis>
      <cx:axis id="1">
        <cx:valScaling/>
        <cx:majorGridlines/>
        <cx:tickLabels/>
      </cx:axis>
      <cx:axis id="2">
        <cx:valScaling max="1" min="0"/>
        <cx:units unit="percentage"/>
        <cx:tickLabels/>
      </cx:axis>
    </cx:plotArea>
  </cx:chart>
</cx:chartSpace>
</file>

<file path=xl/charts/chartEx9.xml><?xml version="1.0" encoding="utf-8"?>
<cx:chartSpace xmlns:a="http://purl.oclc.org/ooxml/drawingml/main" xmlns:r="http://purl.oclc.org/ooxml/officeDocument/relationships" xmlns:cx="http://schemas.microsoft.com/office/drawing/2014/chartex">
  <cx:chartData>
    <cx:data id="0">
      <cx:strDim type="cat">
        <cx:f>_xlchart.v1.25</cx:f>
      </cx:strDim>
      <cx:numDim type="val">
        <cx:f>_xlchart.v1.26</cx:f>
      </cx:numDim>
    </cx:data>
  </cx:chartData>
  <cx:chart>
    <cx:title pos="t" align="ctr" overlay="0">
      <cx:tx>
        <cx:rich>
          <a:bodyPr xmlns:a="http://schemas.openxmlformats.org/drawingml/2006/main" rot="0" spcFirstLastPara="1" vertOverflow="ellipsis" vert="horz" wrap="square" lIns="38100" tIns="19050" rIns="38100" bIns="19050" anchor="ctr" anchorCtr="1" compatLnSpc="0"/>
          <a:lstStyle xmlns:a="http://schemas.openxmlformats.org/drawingml/2006/main"/>
          <a:p xmlns:a="http://schemas.openxmlformats.org/drawingml/2006/main">
            <a:pPr marL="0" marR="0" indent="0" algn="ctr" defTabSz="914400" rtl="0" eaLnBrk="1" fontAlgn="auto" latinLnBrk="0" hangingPunct="1">
              <a:lnSpc>
                <a:spcPct val="100%"/>
              </a:lnSpc>
              <a:spcBef>
                <a:spcPts val="0"/>
              </a:spcBef>
              <a:spcAft>
                <a:spcPts val="0"/>
              </a:spcAft>
              <a:buClrTx/>
              <a:buSzTx/>
              <a:buFontTx/>
              <a:buNone/>
              <a:tabLst/>
              <a:defRPr sz="1400" b="0" i="0" u="none" strike="noStrike" kern="1200" spc="0" baseline="0%">
                <a:solidFill>
                  <a:sysClr val="windowText" lastClr="000000">
                    <a:lumMod val="65%"/>
                    <a:lumOff val="35%"/>
                  </a:sysClr>
                </a:solidFill>
                <a:latin typeface="+mn-lt"/>
                <a:ea typeface="+mn-ea"/>
                <a:cs typeface="+mn-cs"/>
              </a:defRPr>
            </a:pPr>
            <a:r>
              <a:rPr kumimoji="0" lang="es-ES" sz="1800" b="0" i="0" u="none" strike="noStrike" kern="1200" cap="none" spc="0" normalizeH="0" baseline="0%" noProof="0">
                <a:ln>
                  <a:noFill/>
                </a:ln>
                <a:solidFill>
                  <a:sysClr val="windowText" lastClr="000000">
                    <a:lumMod val="65%"/>
                    <a:lumOff val="35%"/>
                  </a:sysClr>
                </a:solidFill>
                <a:effectLst/>
                <a:uLnTx/>
                <a:uFillTx/>
                <a:latin typeface="Calibri" panose="020F0502020204030204"/>
              </a:rPr>
              <a:t>Dirección de Fiscalización</a:t>
            </a:r>
            <a:br>
              <a:rPr kumimoji="0" lang="es-ES" sz="1400" b="0" i="0" u="none" strike="noStrike" kern="1200" cap="none" spc="0" normalizeH="0" baseline="0%" noProof="0">
                <a:ln>
                  <a:noFill/>
                </a:ln>
                <a:solidFill>
                  <a:sysClr val="windowText" lastClr="000000">
                    <a:lumMod val="65%"/>
                    <a:lumOff val="35%"/>
                  </a:sysClr>
                </a:solidFill>
                <a:effectLst/>
                <a:uLnTx/>
                <a:uFillTx/>
                <a:latin typeface="Calibri" panose="020F0502020204030204"/>
              </a:rPr>
            </a:br>
            <a:r>
              <a:rPr lang="es-DO" sz="1800" b="0" i="0" u="none" strike="noStrike" kern="1200" spc="0" baseline="0%">
                <a:solidFill>
                  <a:sysClr val="windowText" lastClr="000000">
                    <a:lumMod val="65%"/>
                    <a:lumOff val="35%"/>
                  </a:sysClr>
                </a:solidFill>
                <a:effectLst/>
                <a:latin typeface="Calibri" panose="020F0502020204030204"/>
              </a:rPr>
              <a:t>EJECUCIÓN PROMEDIO POR ACT. 1T- 2T-3T, 2022</a:t>
            </a:r>
            <a:endParaRPr kumimoji="0" lang="es-ES" sz="1400" b="0" i="0" u="none" strike="noStrike" kern="1200" cap="none" spc="0" normalizeH="0" baseline="0%" noProof="0">
              <a:ln>
                <a:noFill/>
              </a:ln>
              <a:solidFill>
                <a:sysClr val="windowText" lastClr="000000">
                  <a:lumMod val="65%"/>
                  <a:lumOff val="35%"/>
                </a:sysClr>
              </a:solidFill>
              <a:effectLst/>
              <a:uLnTx/>
              <a:uFillTx/>
              <a:latin typeface="Calibri" panose="020F0502020204030204"/>
            </a:endParaRPr>
          </a:p>
          <a:p xmlns:a="http://schemas.openxmlformats.org/drawingml/2006/main">
            <a:pPr marL="0" marR="0" indent="0" algn="ctr" defTabSz="914400" rtl="0" eaLnBrk="1" fontAlgn="auto" latinLnBrk="0" hangingPunct="1">
              <a:lnSpc>
                <a:spcPct val="100%"/>
              </a:lnSpc>
              <a:spcBef>
                <a:spcPts val="0"/>
              </a:spcBef>
              <a:spcAft>
                <a:spcPts val="0"/>
              </a:spcAft>
              <a:buClrTx/>
              <a:buSzTx/>
              <a:buFontTx/>
              <a:buNone/>
              <a:tabLst/>
              <a:defRPr sz="1400" b="0" i="0" u="none" strike="noStrike" kern="1200" spc="0" baseline="0%">
                <a:solidFill>
                  <a:sysClr val="windowText" lastClr="000000">
                    <a:lumMod val="65%"/>
                    <a:lumOff val="35%"/>
                  </a:sysClr>
                </a:solidFill>
                <a:latin typeface="+mn-lt"/>
                <a:ea typeface="+mn-ea"/>
                <a:cs typeface="+mn-cs"/>
              </a:defRPr>
            </a:pPr>
            <a:endParaRPr lang="es-ES"/>
          </a:p>
        </cx:rich>
      </cx:tx>
    </cx:title>
    <cx:plotArea>
      <cx:plotAreaRegion>
        <cx:series layoutId="clusteredColumn" uniqueId="{D50A605E-6BEF-4E21-9E55-911FC4C6E099}">
          <cx:dataLabels/>
          <cx:dataId val="0"/>
          <cx:layoutPr>
            <cx:aggregation/>
          </cx:layoutPr>
          <cx:axisId val="1"/>
        </cx:series>
        <cx:series layoutId="paretoLine" ownerIdx="0" uniqueId="{CB26A4D9-47C5-4EF7-9D40-F38EC5782A30}">
          <cx:axisId val="2"/>
        </cx:series>
      </cx:plotAreaRegion>
      <cx:axis id="0">
        <cx:catScaling gapWidth="2.19000006"/>
        <cx:tickLabels/>
      </cx:axis>
      <cx:axis id="1">
        <cx:valScaling/>
        <cx:majorGridlines/>
        <cx:tickLabels/>
      </cx:axis>
      <cx:axis id="2">
        <cx:valScaling max="1" min="0"/>
        <cx:units unit="percentage"/>
        <cx:tickLabels/>
      </cx:axis>
    </cx:plotArea>
  </cx:chart>
</cx:chartSpace>
</file>

<file path=xl/charts/colors1.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10.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11.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12.xml><?xml version="1.0" encoding="utf-8"?>
<cs:colorStyle xmlns:cs="http://schemas.microsoft.com/office/drawing/2012/chartStyle" xmlns:a="http://purl.oclc.org/ooxml/drawingml/main" meth="cycle" id="11">
  <a:schemeClr val="accent1"/>
  <a:schemeClr val="accent3"/>
  <a:schemeClr val="accent5"/>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13.xml><?xml version="1.0" encoding="utf-8"?>
<cs:colorStyle xmlns:cs="http://schemas.microsoft.com/office/drawing/2012/chartStyle" xmlns:a="http://purl.oclc.org/ooxml/drawingml/main" meth="withinLinear" id="18">
  <a:schemeClr val="accent5"/>
</cs:colorStyle>
</file>

<file path=xl/charts/colors14.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15.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16.xml><?xml version="1.0" encoding="utf-8"?>
<cs:colorStyle xmlns:cs="http://schemas.microsoft.com/office/drawing/2012/chartStyle" xmlns:a="http://purl.oclc.org/ooxml/drawingml/main" meth="withinLinear" id="18">
  <a:schemeClr val="accent5"/>
</cs:colorStyle>
</file>

<file path=xl/charts/colors17.xml><?xml version="1.0" encoding="utf-8"?>
<cs:colorStyle xmlns:cs="http://schemas.microsoft.com/office/drawing/2012/chartStyle" xmlns:a="http://purl.oclc.org/ooxml/drawingml/main" meth="withinLinear" id="18">
  <a:schemeClr val="accent5"/>
</cs:colorStyle>
</file>

<file path=xl/charts/colors18.xml><?xml version="1.0" encoding="utf-8"?>
<cs:colorStyle xmlns:cs="http://schemas.microsoft.com/office/drawing/2012/chartStyle" xmlns:a="http://purl.oclc.org/ooxml/drawingml/main" meth="withinLinear" id="18">
  <a:schemeClr val="accent5"/>
</cs:colorStyle>
</file>

<file path=xl/charts/colors19.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2.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20.xml><?xml version="1.0" encoding="utf-8"?>
<cs:colorStyle xmlns:cs="http://schemas.microsoft.com/office/drawing/2012/chartStyle" xmlns:a="http://purl.oclc.org/ooxml/drawingml/main" meth="cycle" id="11">
  <a:schemeClr val="accent1"/>
  <a:schemeClr val="accent3"/>
  <a:schemeClr val="accent5"/>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21.xml><?xml version="1.0" encoding="utf-8"?>
<cs:colorStyle xmlns:cs="http://schemas.microsoft.com/office/drawing/2012/chartStyle" xmlns:a="http://purl.oclc.org/ooxml/drawingml/main" meth="cycle" id="11">
  <a:schemeClr val="accent1"/>
  <a:schemeClr val="accent3"/>
  <a:schemeClr val="accent5"/>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22.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23.xml><?xml version="1.0" encoding="utf-8"?>
<cs:colorStyle xmlns:cs="http://schemas.microsoft.com/office/drawing/2012/chartStyle" xmlns:a="http://purl.oclc.org/ooxml/drawingml/main" meth="cycle" id="11">
  <a:schemeClr val="accent1"/>
  <a:schemeClr val="accent3"/>
  <a:schemeClr val="accent5"/>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24.xml><?xml version="1.0" encoding="utf-8"?>
<cs:colorStyle xmlns:cs="http://schemas.microsoft.com/office/drawing/2012/chartStyle" xmlns:a="http://purl.oclc.org/ooxml/drawingml/main" meth="cycle" id="11">
  <a:schemeClr val="accent1"/>
  <a:schemeClr val="accent3"/>
  <a:schemeClr val="accent5"/>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25.xml><?xml version="1.0" encoding="utf-8"?>
<cs:colorStyle xmlns:cs="http://schemas.microsoft.com/office/drawing/2012/chartStyle" xmlns:a="http://purl.oclc.org/ooxml/drawingml/main" meth="cycle" id="11">
  <a:schemeClr val="accent1"/>
  <a:schemeClr val="accent3"/>
  <a:schemeClr val="accent5"/>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26.xml><?xml version="1.0" encoding="utf-8"?>
<cs:colorStyle xmlns:cs="http://schemas.microsoft.com/office/drawing/2012/chartStyle" xmlns:a="http://purl.oclc.org/ooxml/drawingml/main" meth="cycle" id="11">
  <a:schemeClr val="accent1"/>
  <a:schemeClr val="accent3"/>
  <a:schemeClr val="accent5"/>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27.xml><?xml version="1.0" encoding="utf-8"?>
<cs:colorStyle xmlns:cs="http://schemas.microsoft.com/office/drawing/2012/chartStyle" xmlns:a="http://purl.oclc.org/ooxml/drawingml/main" meth="cycle" id="11">
  <a:schemeClr val="accent1"/>
  <a:schemeClr val="accent3"/>
  <a:schemeClr val="accent5"/>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28.xml><?xml version="1.0" encoding="utf-8"?>
<cs:colorStyle xmlns:cs="http://schemas.microsoft.com/office/drawing/2012/chartStyle" xmlns:a="http://purl.oclc.org/ooxml/drawingml/main" meth="cycle" id="11">
  <a:schemeClr val="accent1"/>
  <a:schemeClr val="accent3"/>
  <a:schemeClr val="accent5"/>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29.xml><?xml version="1.0" encoding="utf-8"?>
<cs:colorStyle xmlns:cs="http://schemas.microsoft.com/office/drawing/2012/chartStyle" xmlns:a="http://purl.oclc.org/ooxml/drawingml/main" meth="cycle" id="11">
  <a:schemeClr val="accent1"/>
  <a:schemeClr val="accent3"/>
  <a:schemeClr val="accent5"/>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3.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30.xml><?xml version="1.0" encoding="utf-8"?>
<cs:colorStyle xmlns:cs="http://schemas.microsoft.com/office/drawing/2012/chartStyle" xmlns:a="http://purl.oclc.org/ooxml/drawingml/main" meth="cycle" id="11">
  <a:schemeClr val="accent1"/>
  <a:schemeClr val="accent3"/>
  <a:schemeClr val="accent5"/>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4.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5.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6.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7.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8.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colors9.xml><?xml version="1.0" encoding="utf-8"?>
<cs:colorStyle xmlns:cs="http://schemas.microsoft.com/office/drawing/2012/chartStyle" xmlns:a="http://purl.oclc.org/ooxml/drawingml/main" meth="cycle" id="10">
  <a:schemeClr val="accent1"/>
  <a:schemeClr val="accent2"/>
  <a:schemeClr val="accent3"/>
  <a:schemeClr val="accent4"/>
  <a:schemeClr val="accent5"/>
  <a:schemeClr val="accent6"/>
  <cs:variation/>
  <cs:variation>
    <a:lumMod val="60%"/>
  </cs:variation>
  <cs:variation>
    <a:lumMod val="80%"/>
    <a:lumOff val="20%"/>
  </cs:variation>
  <cs:variation>
    <a:lumMod val="80%"/>
  </cs:variation>
  <cs:variation>
    <a:lumMod val="60%"/>
    <a:lumOff val="40%"/>
  </cs:variation>
  <cs:variation>
    <a:lumMod val="50%"/>
  </cs:variation>
  <cs:variation>
    <a:lumMod val="70%"/>
    <a:lumOff val="30%"/>
  </cs:variation>
  <cs:variation>
    <a:lumMod val="70%"/>
  </cs:variation>
  <cs:variation>
    <a:lumMod val="50%"/>
    <a:lumOff val="50%"/>
  </cs:variation>
</cs:colorStyle>
</file>

<file path=xl/charts/style1.xml><?xml version="1.0" encoding="utf-8"?>
<cs:chartStyle xmlns:cs="http://schemas.microsoft.com/office/drawing/2012/chartStyle" xmlns:a="http://purl.oclc.org/ooxml/drawingml/main" id="206">
  <cs:axisTitle>
    <cs:lnRef idx="0"/>
    <cs:fillRef idx="0"/>
    <cs:effectRef idx="0"/>
    <cs:fontRef idx="minor">
      <a:schemeClr val="tx1">
        <a:lumMod val="50%"/>
        <a:lumOff val="50%"/>
      </a:schemeClr>
    </cs:fontRef>
    <cs:defRPr sz="900" kern="1200" cap="all"/>
  </cs:axisTitle>
  <cs:category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tx1">
        <a:lumMod val="50%"/>
        <a:lumOff val="50%"/>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
        <a:lumOff val="50%"/>
      </a:schemeClr>
    </cs:fontRef>
    <cs:spPr>
      <a:ln w="9525">
        <a:solidFill>
          <a:schemeClr val="tx1">
            <a:lumMod val="15%"/>
            <a:lumOff val="85%"/>
          </a:schemeClr>
        </a:solidFill>
      </a:ln>
    </cs:spPr>
    <cs:defRPr sz="900" kern="1200"/>
  </cs:dataTable>
  <cs:downBar>
    <cs:lnRef idx="0"/>
    <cs:fillRef idx="0"/>
    <cs:effectRef idx="0"/>
    <cs:fontRef idx="minor">
      <a:schemeClr val="dk1"/>
    </cs:fontRef>
    <cs:spPr>
      <a:solidFill>
        <a:schemeClr val="dk1">
          <a:lumMod val="75%"/>
          <a:lumOff val="25%"/>
        </a:schemeClr>
      </a:solidFill>
      <a:ln w="9525">
        <a:solidFill>
          <a:schemeClr val="tx1">
            <a:lumMod val="50%"/>
            <a:lumOff val="50%"/>
          </a:schemeClr>
        </a:solidFill>
      </a:ln>
    </cs:spPr>
  </cs:downBar>
  <cs:dropLine>
    <cs:lnRef idx="0"/>
    <cs:fillRef idx="0"/>
    <cs:effectRef idx="0"/>
    <cs:fontRef idx="minor">
      <a:schemeClr val="dk1"/>
    </cs:fontRef>
    <cs:spPr>
      <a:ln w="9525">
        <a:solidFill>
          <a:schemeClr val="tx1">
            <a:lumMod val="35%"/>
            <a:lumOff val="65%"/>
          </a:schemeClr>
        </a:solidFill>
        <a:prstDash val="dash"/>
      </a:ln>
    </cs:spPr>
  </cs:dropLine>
  <cs:errorBar>
    <cs:lnRef idx="0"/>
    <cs:fillRef idx="0"/>
    <cs:effectRef idx="0"/>
    <cs:fontRef idx="minor">
      <a:schemeClr val="dk1"/>
    </cs:fontRef>
    <cs:spPr>
      <a:ln w="9525">
        <a:solidFill>
          <a:schemeClr val="tx1">
            <a:lumMod val="50%"/>
            <a:lumOff val="5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
            <a:lumOff val="85%"/>
          </a:schemeClr>
        </a:solidFill>
        <a:round/>
      </a:ln>
    </cs:spPr>
  </cs:gridlineMajor>
  <cs:gridlineMinor>
    <cs:lnRef idx="0"/>
    <cs:fillRef idx="0"/>
    <cs:effectRef idx="0"/>
    <cs:fontRef idx="minor">
      <a:schemeClr val="dk1"/>
    </cs:fontRef>
    <cs:spPr>
      <a:ln>
        <a:solidFill>
          <a:schemeClr val="tx1">
            <a:lumMod val="5%"/>
            <a:lumOff val="95%"/>
          </a:schemeClr>
        </a:solidFill>
      </a:ln>
    </cs:spPr>
  </cs:gridlineMinor>
  <cs:hiLoLine>
    <cs:lnRef idx="0"/>
    <cs:fillRef idx="0"/>
    <cs:effectRef idx="0"/>
    <cs:fontRef idx="minor">
      <a:schemeClr val="dk1"/>
    </cs:fontRef>
    <cs:spPr>
      <a:ln w="9525">
        <a:solidFill>
          <a:schemeClr val="tx1">
            <a:lumMod val="50%"/>
            <a:lumOff val="50%"/>
          </a:schemeClr>
        </a:solidFill>
        <a:prstDash val="dash"/>
      </a:ln>
    </cs:spPr>
  </cs:hiLoLine>
  <cs:leaderLine>
    <cs:lnRef idx="0"/>
    <cs:fillRef idx="0"/>
    <cs:effectRef idx="0"/>
    <cs:fontRef idx="minor">
      <a:schemeClr val="dk1"/>
    </cs:fontRef>
    <cs:spPr>
      <a:ln w="9525">
        <a:solidFill>
          <a:schemeClr val="tx1">
            <a:lumMod val="35%"/>
            <a:lumOff val="65%"/>
          </a:schemeClr>
        </a:solidFill>
      </a:ln>
    </cs:spPr>
  </cs:leaderLine>
  <cs:legend>
    <cs:lnRef idx="0"/>
    <cs:fillRef idx="0"/>
    <cs:effectRef idx="0"/>
    <cs:fontRef idx="minor">
      <a:schemeClr val="tx1">
        <a:lumMod val="50%"/>
        <a:lumOff val="5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seriesAxis>
  <cs:seriesLine>
    <cs:lnRef idx="0"/>
    <cs:fillRef idx="0"/>
    <cs:effectRef idx="0"/>
    <cs:fontRef idx="minor">
      <a:schemeClr val="dk1"/>
    </cs:fontRef>
    <cs:spPr>
      <a:ln w="9525">
        <a:solidFill>
          <a:schemeClr val="tx1">
            <a:lumMod val="35%"/>
            <a:lumOff val="65%"/>
          </a:schemeClr>
        </a:solidFill>
        <a:prstDash val="dash"/>
      </a:ln>
    </cs:spPr>
  </cs:seriesLine>
  <cs:title>
    <cs:lnRef idx="0"/>
    <cs:fillRef idx="0"/>
    <cs:effectRef idx="0"/>
    <cs:fontRef idx="minor">
      <a:schemeClr val="tx1">
        <a:lumMod val="50%"/>
        <a:lumOff val="5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
        <a:lumOff val="50%"/>
      </a:schemeClr>
    </cs:fontRef>
    <cs:defRPr sz="900" kern="1200"/>
  </cs:trendlineLabel>
  <cs:upBar>
    <cs:lnRef idx="0"/>
    <cs:fillRef idx="0"/>
    <cs:effectRef idx="0"/>
    <cs:fontRef idx="minor">
      <a:schemeClr val="dk1"/>
    </cs:fontRef>
    <cs:spPr>
      <a:solidFill>
        <a:schemeClr val="lt1"/>
      </a:solidFill>
      <a:ln w="9525">
        <a:solidFill>
          <a:schemeClr val="tx1">
            <a:lumMod val="50%"/>
            <a:lumOff val="50%"/>
          </a:schemeClr>
        </a:solidFill>
      </a:ln>
    </cs:spPr>
  </cs:upBar>
  <cs:valueAxis>
    <cs:lnRef idx="0"/>
    <cs:fillRef idx="0"/>
    <cs:effectRef idx="0"/>
    <cs:fontRef idx="minor">
      <a:schemeClr val="tx1">
        <a:lumMod val="50%"/>
        <a:lumOff val="50%"/>
      </a:schemeClr>
    </cs:fontRef>
    <cs:defRPr sz="900" kern="1200"/>
  </cs:valueAxis>
  <cs:wall>
    <cs:lnRef idx="0"/>
    <cs:fillRef idx="0"/>
    <cs:effectRef idx="0"/>
    <cs:fontRef idx="minor">
      <a:schemeClr val="dk1"/>
    </cs:fontRef>
  </cs:wall>
</cs:chartStyle>
</file>

<file path=xl/charts/style10.xml><?xml version="1.0" encoding="utf-8"?>
<cs:chartStyle xmlns:cs="http://schemas.microsoft.com/office/drawing/2012/chartStyle" xmlns:a="http://purl.oclc.org/ooxml/drawingml/main" id="201">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purl.oclc.org/ooxml/drawingml/main" id="201">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purl.oclc.org/ooxml/drawingml/main" id="366">
  <cs:axisTitle>
    <cs:lnRef idx="0"/>
    <cs:fillRef idx="0"/>
    <cs:effectRef idx="0"/>
    <cs:fontRef idx="minor">
      <a:schemeClr val="tx1">
        <a:lumMod val="65%"/>
        <a:lumOff val="35%"/>
      </a:schemeClr>
    </cs:fontRef>
    <cs:defRPr sz="9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65%"/>
        <a:lumOff val="35%"/>
      </a:schemeClr>
    </cs:fontRef>
    <cs:defRPr sz="900"/>
  </cs:dataLabel>
  <cs:dataLabelCallout>
    <cs:lnRef idx="0"/>
    <cs:fillRef idx="0"/>
    <cs:effectRef idx="0"/>
    <cs:fontRef idx="minor">
      <a:schemeClr val="tx1">
        <a:lumMod val="65%"/>
        <a:lumOff val="35%"/>
      </a:schemeClr>
    </cs:fontRef>
    <cs:spPr>
      <a:solidFill>
        <a:schemeClr val="lt1"/>
      </a:solidFill>
      <a:ln>
        <a:solidFill>
          <a:schemeClr val="dk1">
            <a:lumMod val="25%"/>
            <a:lumOff val="75%"/>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
        <a:lumOff val="35%"/>
      </a:schemeClr>
    </cs:fontRef>
    <cs:spPr>
      <a:ln w="9525">
        <a:solidFill>
          <a:schemeClr val="tx1">
            <a:lumMod val="15%"/>
            <a:lumOff val="85%"/>
          </a:schemeClr>
        </a:solidFill>
      </a:ln>
    </cs:spPr>
    <cs:defRPr sz="900"/>
  </cs:dataTable>
  <cs:downBar>
    <cs:lnRef idx="0"/>
    <cs:fillRef idx="0"/>
    <cs:effectRef idx="0"/>
    <cs:fontRef idx="minor">
      <a:schemeClr val="dk1"/>
    </cs:fontRef>
    <cs:spPr>
      <a:solidFill>
        <a:schemeClr val="dk1"/>
      </a:solidFill>
    </cs:spPr>
  </cs:downBar>
  <cs:dropLine>
    <cs:lnRef idx="0"/>
    <cs:fillRef idx="0"/>
    <cs:effectRef idx="0"/>
    <cs:fontRef idx="minor">
      <a:schemeClr val="tx1"/>
    </cs:fontRef>
  </cs:dropLine>
  <cs:errorBar>
    <cs:lnRef idx="0"/>
    <cs:fillRef idx="0"/>
    <cs:effectRef idx="0"/>
    <cs:fontRef idx="minor">
      <a:schemeClr val="tx1"/>
    </cs:fontRef>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a:solidFill>
          <a:schemeClr val="tx1">
            <a:lumMod val="15%"/>
            <a:lumOff val="85%"/>
            <a:lumOff val="10%"/>
          </a:schemeClr>
        </a:solidFill>
      </a:ln>
    </cs:spPr>
  </cs:gridlineMinor>
  <cs:hiLoLine>
    <cs:lnRef idx="0"/>
    <cs:fillRef idx="0"/>
    <cs:effectRef idx="0"/>
    <cs:fontRef idx="minor">
      <a:schemeClr val="tx1"/>
    </cs:fontRef>
  </cs:hiLoLine>
  <cs:leaderLine>
    <cs:lnRef idx="0"/>
    <cs:fillRef idx="0"/>
    <cs:effectRef idx="0"/>
    <cs:fontRef idx="minor">
      <a:schemeClr val="tx1"/>
    </cs:fontRef>
  </cs:leaderLine>
  <cs:legend>
    <cs:lnRef idx="0"/>
    <cs:fillRef idx="0"/>
    <cs:effectRef idx="0"/>
    <cs:fontRef idx="minor">
      <a:schemeClr val="tx1">
        <a:lumMod val="65%"/>
        <a:lumOff val="35%"/>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
        <a:lumOff val="35%"/>
      </a:schemeClr>
    </cs:fontRef>
    <cs:defRPr sz="900"/>
  </cs:trendlineLabel>
  <cs:upBar>
    <cs:lnRef idx="0"/>
    <cs:fillRef idx="0"/>
    <cs:effectRef idx="0"/>
    <cs:fontRef idx="minor">
      <a:schemeClr val="dk1"/>
    </cs:fontRef>
    <cs:spPr>
      <a:solidFill>
        <a:schemeClr val="lt1"/>
      </a:solidFill>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wall>
</cs:chartStyle>
</file>

<file path=xl/charts/style13.xml><?xml version="1.0" encoding="utf-8"?>
<cs:chartStyle xmlns:cs="http://schemas.microsoft.com/office/drawing/2012/chartStyle" xmlns:a="http://purl.oclc.org/ooxml/drawingml/main" id="258">
  <cs:axisTitle>
    <cs:lnRef idx="0"/>
    <cs:fillRef idx="0"/>
    <cs:effectRef idx="0"/>
    <cs:fontRef idx="minor">
      <a:schemeClr val="tx1">
        <a:lumMod val="65%"/>
        <a:lumOff val="35%"/>
      </a:schemeClr>
    </cs:fontRef>
    <cs:defRPr sz="900" kern="1200"/>
  </cs:axisTitle>
  <cs:categoryAxis>
    <cs:lnRef idx="0"/>
    <cs:fillRef idx="0"/>
    <cs:effectRef idx="0"/>
    <cs:fontRef idx="minor">
      <a:schemeClr val="tx1">
        <a:lumMod val="65%"/>
        <a:lumOff val="35%"/>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tx1"/>
    </cs:fontRef>
    <cs:spPr>
      <a:solidFill>
        <a:schemeClr val="dk1">
          <a:lumMod val="75%"/>
          <a:lumOff val="25%"/>
        </a:schemeClr>
      </a:solidFill>
      <a:ln w="9525" cap="flat" cmpd="sng" algn="ctr">
        <a:solidFill>
          <a:schemeClr val="tx1">
            <a:lumMod val="65%"/>
            <a:lumOff val="35%"/>
          </a:schemeClr>
        </a:solidFill>
        <a:round/>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50%"/>
            <a:lumOff val="50%"/>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
            <a:lumOff val="35%"/>
          </a:schemeClr>
        </a:solidFill>
        <a:round/>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purl.oclc.org/ooxml/drawingml/main" id="206">
  <cs:axisTitle>
    <cs:lnRef idx="0"/>
    <cs:fillRef idx="0"/>
    <cs:effectRef idx="0"/>
    <cs:fontRef idx="minor">
      <a:schemeClr val="tx1">
        <a:lumMod val="50%"/>
        <a:lumOff val="50%"/>
      </a:schemeClr>
    </cs:fontRef>
    <cs:defRPr sz="900" kern="1200" cap="all"/>
  </cs:axisTitle>
  <cs:category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tx1">
        <a:lumMod val="50%"/>
        <a:lumOff val="50%"/>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
        <a:lumOff val="50%"/>
      </a:schemeClr>
    </cs:fontRef>
    <cs:spPr>
      <a:ln w="9525">
        <a:solidFill>
          <a:schemeClr val="tx1">
            <a:lumMod val="15%"/>
            <a:lumOff val="85%"/>
          </a:schemeClr>
        </a:solidFill>
      </a:ln>
    </cs:spPr>
    <cs:defRPr sz="900" kern="1200"/>
  </cs:dataTable>
  <cs:downBar>
    <cs:lnRef idx="0"/>
    <cs:fillRef idx="0"/>
    <cs:effectRef idx="0"/>
    <cs:fontRef idx="minor">
      <a:schemeClr val="dk1"/>
    </cs:fontRef>
    <cs:spPr>
      <a:solidFill>
        <a:schemeClr val="dk1">
          <a:lumMod val="75%"/>
          <a:lumOff val="25%"/>
        </a:schemeClr>
      </a:solidFill>
      <a:ln w="9525">
        <a:solidFill>
          <a:schemeClr val="tx1">
            <a:lumMod val="50%"/>
            <a:lumOff val="50%"/>
          </a:schemeClr>
        </a:solidFill>
      </a:ln>
    </cs:spPr>
  </cs:downBar>
  <cs:dropLine>
    <cs:lnRef idx="0"/>
    <cs:fillRef idx="0"/>
    <cs:effectRef idx="0"/>
    <cs:fontRef idx="minor">
      <a:schemeClr val="dk1"/>
    </cs:fontRef>
    <cs:spPr>
      <a:ln w="9525">
        <a:solidFill>
          <a:schemeClr val="tx1">
            <a:lumMod val="35%"/>
            <a:lumOff val="65%"/>
          </a:schemeClr>
        </a:solidFill>
        <a:prstDash val="dash"/>
      </a:ln>
    </cs:spPr>
  </cs:dropLine>
  <cs:errorBar>
    <cs:lnRef idx="0"/>
    <cs:fillRef idx="0"/>
    <cs:effectRef idx="0"/>
    <cs:fontRef idx="minor">
      <a:schemeClr val="dk1"/>
    </cs:fontRef>
    <cs:spPr>
      <a:ln w="9525">
        <a:solidFill>
          <a:schemeClr val="tx1">
            <a:lumMod val="50%"/>
            <a:lumOff val="5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
            <a:lumOff val="85%"/>
          </a:schemeClr>
        </a:solidFill>
        <a:round/>
      </a:ln>
    </cs:spPr>
  </cs:gridlineMajor>
  <cs:gridlineMinor>
    <cs:lnRef idx="0"/>
    <cs:fillRef idx="0"/>
    <cs:effectRef idx="0"/>
    <cs:fontRef idx="minor">
      <a:schemeClr val="dk1"/>
    </cs:fontRef>
    <cs:spPr>
      <a:ln>
        <a:solidFill>
          <a:schemeClr val="tx1">
            <a:lumMod val="5%"/>
            <a:lumOff val="95%"/>
          </a:schemeClr>
        </a:solidFill>
      </a:ln>
    </cs:spPr>
  </cs:gridlineMinor>
  <cs:hiLoLine>
    <cs:lnRef idx="0"/>
    <cs:fillRef idx="0"/>
    <cs:effectRef idx="0"/>
    <cs:fontRef idx="minor">
      <a:schemeClr val="dk1"/>
    </cs:fontRef>
    <cs:spPr>
      <a:ln w="9525">
        <a:solidFill>
          <a:schemeClr val="tx1">
            <a:lumMod val="50%"/>
            <a:lumOff val="50%"/>
          </a:schemeClr>
        </a:solidFill>
        <a:prstDash val="dash"/>
      </a:ln>
    </cs:spPr>
  </cs:hiLoLine>
  <cs:leaderLine>
    <cs:lnRef idx="0"/>
    <cs:fillRef idx="0"/>
    <cs:effectRef idx="0"/>
    <cs:fontRef idx="minor">
      <a:schemeClr val="dk1"/>
    </cs:fontRef>
    <cs:spPr>
      <a:ln w="9525">
        <a:solidFill>
          <a:schemeClr val="tx1">
            <a:lumMod val="35%"/>
            <a:lumOff val="65%"/>
          </a:schemeClr>
        </a:solidFill>
      </a:ln>
    </cs:spPr>
  </cs:leaderLine>
  <cs:legend>
    <cs:lnRef idx="0"/>
    <cs:fillRef idx="0"/>
    <cs:effectRef idx="0"/>
    <cs:fontRef idx="minor">
      <a:schemeClr val="tx1">
        <a:lumMod val="50%"/>
        <a:lumOff val="5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seriesAxis>
  <cs:seriesLine>
    <cs:lnRef idx="0"/>
    <cs:fillRef idx="0"/>
    <cs:effectRef idx="0"/>
    <cs:fontRef idx="minor">
      <a:schemeClr val="dk1"/>
    </cs:fontRef>
    <cs:spPr>
      <a:ln w="9525">
        <a:solidFill>
          <a:schemeClr val="tx1">
            <a:lumMod val="35%"/>
            <a:lumOff val="65%"/>
          </a:schemeClr>
        </a:solidFill>
        <a:prstDash val="dash"/>
      </a:ln>
    </cs:spPr>
  </cs:seriesLine>
  <cs:title>
    <cs:lnRef idx="0"/>
    <cs:fillRef idx="0"/>
    <cs:effectRef idx="0"/>
    <cs:fontRef idx="minor">
      <a:schemeClr val="tx1">
        <a:lumMod val="50%"/>
        <a:lumOff val="5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
        <a:lumOff val="50%"/>
      </a:schemeClr>
    </cs:fontRef>
    <cs:defRPr sz="900" kern="1200"/>
  </cs:trendlineLabel>
  <cs:upBar>
    <cs:lnRef idx="0"/>
    <cs:fillRef idx="0"/>
    <cs:effectRef idx="0"/>
    <cs:fontRef idx="minor">
      <a:schemeClr val="dk1"/>
    </cs:fontRef>
    <cs:spPr>
      <a:solidFill>
        <a:schemeClr val="lt1"/>
      </a:solidFill>
      <a:ln w="9525">
        <a:solidFill>
          <a:schemeClr val="tx1">
            <a:lumMod val="50%"/>
            <a:lumOff val="50%"/>
          </a:schemeClr>
        </a:solidFill>
      </a:ln>
    </cs:spPr>
  </cs:upBar>
  <cs:valueAxis>
    <cs:lnRef idx="0"/>
    <cs:fillRef idx="0"/>
    <cs:effectRef idx="0"/>
    <cs:fontRef idx="minor">
      <a:schemeClr val="tx1">
        <a:lumMod val="50%"/>
        <a:lumOff val="50%"/>
      </a:schemeClr>
    </cs:fontRef>
    <cs:defRPr sz="900" kern="1200"/>
  </cs:valueAxis>
  <cs:wall>
    <cs:lnRef idx="0"/>
    <cs:fillRef idx="0"/>
    <cs:effectRef idx="0"/>
    <cs:fontRef idx="minor">
      <a:schemeClr val="dk1"/>
    </cs:fontRef>
  </cs:wall>
</cs:chartStyle>
</file>

<file path=xl/charts/style15.xml><?xml version="1.0" encoding="utf-8"?>
<cs:chartStyle xmlns:cs="http://schemas.microsoft.com/office/drawing/2012/chartStyle" xmlns:a="http://purl.oclc.org/ooxml/drawingml/main" id="201">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purl.oclc.org/ooxml/drawingml/main" id="258">
  <cs:axisTitle>
    <cs:lnRef idx="0"/>
    <cs:fillRef idx="0"/>
    <cs:effectRef idx="0"/>
    <cs:fontRef idx="minor">
      <a:schemeClr val="tx1">
        <a:lumMod val="65%"/>
        <a:lumOff val="35%"/>
      </a:schemeClr>
    </cs:fontRef>
    <cs:defRPr sz="900" kern="1200"/>
  </cs:axisTitle>
  <cs:categoryAxis>
    <cs:lnRef idx="0"/>
    <cs:fillRef idx="0"/>
    <cs:effectRef idx="0"/>
    <cs:fontRef idx="minor">
      <a:schemeClr val="tx1">
        <a:lumMod val="65%"/>
        <a:lumOff val="35%"/>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tx1"/>
    </cs:fontRef>
    <cs:spPr>
      <a:solidFill>
        <a:schemeClr val="dk1">
          <a:lumMod val="75%"/>
          <a:lumOff val="25%"/>
        </a:schemeClr>
      </a:solidFill>
      <a:ln w="9525" cap="flat" cmpd="sng" algn="ctr">
        <a:solidFill>
          <a:schemeClr val="tx1">
            <a:lumMod val="65%"/>
            <a:lumOff val="35%"/>
          </a:schemeClr>
        </a:solidFill>
        <a:round/>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50%"/>
            <a:lumOff val="50%"/>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
            <a:lumOff val="35%"/>
          </a:schemeClr>
        </a:solidFill>
        <a:round/>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purl.oclc.org/ooxml/drawingml/main" id="258">
  <cs:axisTitle>
    <cs:lnRef idx="0"/>
    <cs:fillRef idx="0"/>
    <cs:effectRef idx="0"/>
    <cs:fontRef idx="minor">
      <a:schemeClr val="tx1">
        <a:lumMod val="65%"/>
        <a:lumOff val="35%"/>
      </a:schemeClr>
    </cs:fontRef>
    <cs:defRPr sz="900" kern="1200"/>
  </cs:axisTitle>
  <cs:categoryAxis>
    <cs:lnRef idx="0"/>
    <cs:fillRef idx="0"/>
    <cs:effectRef idx="0"/>
    <cs:fontRef idx="minor">
      <a:schemeClr val="tx1">
        <a:lumMod val="65%"/>
        <a:lumOff val="35%"/>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tx1"/>
    </cs:fontRef>
    <cs:spPr>
      <a:solidFill>
        <a:schemeClr val="dk1">
          <a:lumMod val="75%"/>
          <a:lumOff val="25%"/>
        </a:schemeClr>
      </a:solidFill>
      <a:ln w="9525" cap="flat" cmpd="sng" algn="ctr">
        <a:solidFill>
          <a:schemeClr val="tx1">
            <a:lumMod val="65%"/>
            <a:lumOff val="35%"/>
          </a:schemeClr>
        </a:solidFill>
        <a:round/>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50%"/>
            <a:lumOff val="50%"/>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
            <a:lumOff val="35%"/>
          </a:schemeClr>
        </a:solidFill>
        <a:round/>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purl.oclc.org/ooxml/drawingml/main" id="258">
  <cs:axisTitle>
    <cs:lnRef idx="0"/>
    <cs:fillRef idx="0"/>
    <cs:effectRef idx="0"/>
    <cs:fontRef idx="minor">
      <a:schemeClr val="tx1">
        <a:lumMod val="65%"/>
        <a:lumOff val="35%"/>
      </a:schemeClr>
    </cs:fontRef>
    <cs:defRPr sz="900" kern="1200"/>
  </cs:axisTitle>
  <cs:categoryAxis>
    <cs:lnRef idx="0"/>
    <cs:fillRef idx="0"/>
    <cs:effectRef idx="0"/>
    <cs:fontRef idx="minor">
      <a:schemeClr val="tx1">
        <a:lumMod val="65%"/>
        <a:lumOff val="35%"/>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lt1"/>
    </cs:fontRef>
    <cs:defRPr sz="900" b="1"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scene3d>
        <a:camera prst="orthographicFront"/>
        <a:lightRig rig="brightRoom" dir="t"/>
      </a:scene3d>
      <a:sp3d prstMaterial="flat">
        <a:bevelT w="50800" h="101600" prst="angle"/>
        <a:contourClr>
          <a:srgbClr val="000000"/>
        </a:contourClr>
      </a:sp3d>
    </cs:spPr>
  </cs:dataPoint>
  <cs:dataPoint3D>
    <cs:lnRef idx="0"/>
    <cs:fillRef idx="0">
      <cs:styleClr val="auto"/>
    </cs:fillRef>
    <cs:effectRef idx="0"/>
    <cs:fontRef idx="minor">
      <a:schemeClr val="tx1"/>
    </cs:fontRef>
    <cs:spPr>
      <a:solidFill>
        <a:schemeClr val="phClr"/>
      </a:solidFill>
      <a:ln w="1905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tx1"/>
    </cs:fontRef>
    <cs:spPr>
      <a:solidFill>
        <a:schemeClr val="dk1">
          <a:lumMod val="75%"/>
          <a:lumOff val="25%"/>
        </a:schemeClr>
      </a:solidFill>
      <a:ln w="9525" cap="flat" cmpd="sng" algn="ctr">
        <a:solidFill>
          <a:schemeClr val="tx1">
            <a:lumMod val="65%"/>
            <a:lumOff val="35%"/>
          </a:schemeClr>
        </a:solidFill>
        <a:round/>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50%"/>
            <a:lumOff val="50%"/>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1" i="0" kern="1200" cap="all" spc="50" baseline="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
            <a:lumOff val="35%"/>
          </a:schemeClr>
        </a:solidFill>
        <a:round/>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purl.oclc.org/ooxml/drawingml/main" id="201">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purl.oclc.org/ooxml/drawingml/main" id="201">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purl.oclc.org/ooxml/drawingml/main" id="201">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purl.oclc.org/ooxml/drawingml/main" id="201">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purl.oclc.org/ooxml/drawingml/main" id="201">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purl.oclc.org/ooxml/drawingml/main" id="201">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purl.oclc.org/ooxml/drawingml/main" id="201">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purl.oclc.org/ooxml/drawingml/main" id="201">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purl.oclc.org/ooxml/drawingml/main" id="201">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purl.oclc.org/ooxml/drawingml/main" id="201">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purl.oclc.org/ooxml/drawingml/main" id="201">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purl.oclc.org/ooxml/drawingml/main" id="201">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purl.oclc.org/ooxml/drawingml/main" id="201">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purl.oclc.org/ooxml/drawingml/main" id="201">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purl.oclc.org/ooxml/drawingml/main" id="206">
  <cs:axisTitle>
    <cs:lnRef idx="0"/>
    <cs:fillRef idx="0"/>
    <cs:effectRef idx="0"/>
    <cs:fontRef idx="minor">
      <a:schemeClr val="tx1">
        <a:lumMod val="50%"/>
        <a:lumOff val="50%"/>
      </a:schemeClr>
    </cs:fontRef>
    <cs:defRPr sz="900" kern="1200" cap="all"/>
  </cs:axisTitle>
  <cs:category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tx1">
        <a:lumMod val="50%"/>
        <a:lumOff val="50%"/>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
        <a:lumOff val="50%"/>
      </a:schemeClr>
    </cs:fontRef>
    <cs:spPr>
      <a:ln w="9525">
        <a:solidFill>
          <a:schemeClr val="tx1">
            <a:lumMod val="15%"/>
            <a:lumOff val="85%"/>
          </a:schemeClr>
        </a:solidFill>
      </a:ln>
    </cs:spPr>
    <cs:defRPr sz="900" kern="1200"/>
  </cs:dataTable>
  <cs:downBar>
    <cs:lnRef idx="0"/>
    <cs:fillRef idx="0"/>
    <cs:effectRef idx="0"/>
    <cs:fontRef idx="minor">
      <a:schemeClr val="dk1"/>
    </cs:fontRef>
    <cs:spPr>
      <a:solidFill>
        <a:schemeClr val="dk1">
          <a:lumMod val="75%"/>
          <a:lumOff val="25%"/>
        </a:schemeClr>
      </a:solidFill>
      <a:ln w="9525">
        <a:solidFill>
          <a:schemeClr val="tx1">
            <a:lumMod val="50%"/>
            <a:lumOff val="50%"/>
          </a:schemeClr>
        </a:solidFill>
      </a:ln>
    </cs:spPr>
  </cs:downBar>
  <cs:dropLine>
    <cs:lnRef idx="0"/>
    <cs:fillRef idx="0"/>
    <cs:effectRef idx="0"/>
    <cs:fontRef idx="minor">
      <a:schemeClr val="dk1"/>
    </cs:fontRef>
    <cs:spPr>
      <a:ln w="9525">
        <a:solidFill>
          <a:schemeClr val="tx1">
            <a:lumMod val="35%"/>
            <a:lumOff val="65%"/>
          </a:schemeClr>
        </a:solidFill>
        <a:prstDash val="dash"/>
      </a:ln>
    </cs:spPr>
  </cs:dropLine>
  <cs:errorBar>
    <cs:lnRef idx="0"/>
    <cs:fillRef idx="0"/>
    <cs:effectRef idx="0"/>
    <cs:fontRef idx="minor">
      <a:schemeClr val="dk1"/>
    </cs:fontRef>
    <cs:spPr>
      <a:ln w="9525">
        <a:solidFill>
          <a:schemeClr val="tx1">
            <a:lumMod val="50%"/>
            <a:lumOff val="5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
            <a:lumOff val="85%"/>
          </a:schemeClr>
        </a:solidFill>
        <a:round/>
      </a:ln>
    </cs:spPr>
  </cs:gridlineMajor>
  <cs:gridlineMinor>
    <cs:lnRef idx="0"/>
    <cs:fillRef idx="0"/>
    <cs:effectRef idx="0"/>
    <cs:fontRef idx="minor">
      <a:schemeClr val="dk1"/>
    </cs:fontRef>
    <cs:spPr>
      <a:ln>
        <a:solidFill>
          <a:schemeClr val="tx1">
            <a:lumMod val="5%"/>
            <a:lumOff val="95%"/>
          </a:schemeClr>
        </a:solidFill>
      </a:ln>
    </cs:spPr>
  </cs:gridlineMinor>
  <cs:hiLoLine>
    <cs:lnRef idx="0"/>
    <cs:fillRef idx="0"/>
    <cs:effectRef idx="0"/>
    <cs:fontRef idx="minor">
      <a:schemeClr val="dk1"/>
    </cs:fontRef>
    <cs:spPr>
      <a:ln w="9525">
        <a:solidFill>
          <a:schemeClr val="tx1">
            <a:lumMod val="50%"/>
            <a:lumOff val="50%"/>
          </a:schemeClr>
        </a:solidFill>
        <a:prstDash val="dash"/>
      </a:ln>
    </cs:spPr>
  </cs:hiLoLine>
  <cs:leaderLine>
    <cs:lnRef idx="0"/>
    <cs:fillRef idx="0"/>
    <cs:effectRef idx="0"/>
    <cs:fontRef idx="minor">
      <a:schemeClr val="dk1"/>
    </cs:fontRef>
    <cs:spPr>
      <a:ln w="9525">
        <a:solidFill>
          <a:schemeClr val="tx1">
            <a:lumMod val="35%"/>
            <a:lumOff val="65%"/>
          </a:schemeClr>
        </a:solidFill>
      </a:ln>
    </cs:spPr>
  </cs:leaderLine>
  <cs:legend>
    <cs:lnRef idx="0"/>
    <cs:fillRef idx="0"/>
    <cs:effectRef idx="0"/>
    <cs:fontRef idx="minor">
      <a:schemeClr val="tx1">
        <a:lumMod val="50%"/>
        <a:lumOff val="5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seriesAxis>
  <cs:seriesLine>
    <cs:lnRef idx="0"/>
    <cs:fillRef idx="0"/>
    <cs:effectRef idx="0"/>
    <cs:fontRef idx="minor">
      <a:schemeClr val="dk1"/>
    </cs:fontRef>
    <cs:spPr>
      <a:ln w="9525">
        <a:solidFill>
          <a:schemeClr val="tx1">
            <a:lumMod val="35%"/>
            <a:lumOff val="65%"/>
          </a:schemeClr>
        </a:solidFill>
        <a:prstDash val="dash"/>
      </a:ln>
    </cs:spPr>
  </cs:seriesLine>
  <cs:title>
    <cs:lnRef idx="0"/>
    <cs:fillRef idx="0"/>
    <cs:effectRef idx="0"/>
    <cs:fontRef idx="minor">
      <a:schemeClr val="tx1">
        <a:lumMod val="50%"/>
        <a:lumOff val="5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
        <a:lumOff val="50%"/>
      </a:schemeClr>
    </cs:fontRef>
    <cs:defRPr sz="900" kern="1200"/>
  </cs:trendlineLabel>
  <cs:upBar>
    <cs:lnRef idx="0"/>
    <cs:fillRef idx="0"/>
    <cs:effectRef idx="0"/>
    <cs:fontRef idx="minor">
      <a:schemeClr val="dk1"/>
    </cs:fontRef>
    <cs:spPr>
      <a:solidFill>
        <a:schemeClr val="lt1"/>
      </a:solidFill>
      <a:ln w="9525">
        <a:solidFill>
          <a:schemeClr val="tx1">
            <a:lumMod val="50%"/>
            <a:lumOff val="50%"/>
          </a:schemeClr>
        </a:solidFill>
      </a:ln>
    </cs:spPr>
  </cs:upBar>
  <cs:valueAxis>
    <cs:lnRef idx="0"/>
    <cs:fillRef idx="0"/>
    <cs:effectRef idx="0"/>
    <cs:fontRef idx="minor">
      <a:schemeClr val="tx1">
        <a:lumMod val="50%"/>
        <a:lumOff val="5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purl.oclc.org/ooxml/drawingml/main" id="201">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purl.oclc.org/ooxml/drawingml/main" id="201">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purl.oclc.org/ooxml/drawingml/main" id="201">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purl.oclc.org/ooxml/drawingml/main" id="201">
  <cs:axisTitle>
    <cs:lnRef idx="0"/>
    <cs:fillRef idx="0"/>
    <cs:effectRef idx="0"/>
    <cs:fontRef idx="minor">
      <a:schemeClr val="tx1">
        <a:lumMod val="65%"/>
        <a:lumOff val="35%"/>
      </a:schemeClr>
    </cs:fontRef>
    <cs:defRPr sz="1000" kern="1200"/>
  </cs:axisTitle>
  <cs:categoryAxis>
    <cs:lnRef idx="0"/>
    <cs:fillRef idx="0"/>
    <cs:effectRef idx="0"/>
    <cs:fontRef idx="minor">
      <a:schemeClr val="tx1">
        <a:lumMod val="65%"/>
        <a:lumOff val="35%"/>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
            <a:lumOff val="85%"/>
          </a:schemeClr>
        </a:solidFill>
        <a:round/>
      </a:ln>
    </cs:spPr>
    <cs:defRPr sz="1000" kern="1200"/>
  </cs:chartArea>
  <cs:dataLabel>
    <cs:lnRef idx="0"/>
    <cs:fillRef idx="0"/>
    <cs:effectRef idx="0"/>
    <cs:fontRef idx="minor">
      <a:schemeClr val="tx1">
        <a:lumMod val="75%"/>
        <a:lumOff val="25%"/>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
        <a:lumOff val="35%"/>
      </a:schemeClr>
    </cs:fontRef>
    <cs:spPr>
      <a:noFill/>
      <a:ln w="9525" cap="flat" cmpd="sng" algn="ctr">
        <a:solidFill>
          <a:schemeClr val="tx1">
            <a:lumMod val="15%"/>
            <a:lumOff val="85%"/>
          </a:schemeClr>
        </a:solidFill>
        <a:round/>
      </a:ln>
    </cs:spPr>
    <cs:defRPr sz="900" kern="1200"/>
  </cs:dataTable>
  <cs:downBar>
    <cs:lnRef idx="0"/>
    <cs:fillRef idx="0"/>
    <cs:effectRef idx="0"/>
    <cs:fontRef idx="minor">
      <a:schemeClr val="dk1"/>
    </cs:fontRef>
    <cs:spPr>
      <a:solidFill>
        <a:schemeClr val="dk1">
          <a:lumMod val="65%"/>
          <a:lumOff val="35%"/>
        </a:schemeClr>
      </a:solidFill>
      <a:ln w="9525">
        <a:solidFill>
          <a:schemeClr val="tx1">
            <a:lumMod val="65%"/>
            <a:lumOff val="35%"/>
          </a:schemeClr>
        </a:solidFill>
      </a:ln>
    </cs:spPr>
  </cs:downBar>
  <cs:dropLine>
    <cs:lnRef idx="0"/>
    <cs:fillRef idx="0"/>
    <cs:effectRef idx="0"/>
    <cs:fontRef idx="minor">
      <a:schemeClr val="tx1"/>
    </cs:fontRef>
    <cs:spPr>
      <a:ln w="9525" cap="flat" cmpd="sng" algn="ctr">
        <a:solidFill>
          <a:schemeClr val="tx1">
            <a:lumMod val="35%"/>
            <a:lumOff val="65%"/>
          </a:schemeClr>
        </a:solidFill>
        <a:round/>
      </a:ln>
    </cs:spPr>
  </cs:dropLine>
  <cs:errorBar>
    <cs:lnRef idx="0"/>
    <cs:fillRef idx="0"/>
    <cs:effectRef idx="0"/>
    <cs:fontRef idx="minor">
      <a:schemeClr val="tx1"/>
    </cs:fontRef>
    <cs:spPr>
      <a:ln w="9525" cap="flat" cmpd="sng" algn="ctr">
        <a:solidFill>
          <a:schemeClr val="tx1">
            <a:lumMod val="65%"/>
            <a:lumOff val="35%"/>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
            <a:lumOff val="85%"/>
          </a:schemeClr>
        </a:solidFill>
        <a:round/>
      </a:ln>
    </cs:spPr>
  </cs:gridlineMajor>
  <cs:gridlineMinor>
    <cs:lnRef idx="0"/>
    <cs:fillRef idx="0"/>
    <cs:effectRef idx="0"/>
    <cs:fontRef idx="minor">
      <a:schemeClr val="tx1"/>
    </cs:fontRef>
    <cs:spPr>
      <a:ln w="9525" cap="flat" cmpd="sng" algn="ctr">
        <a:solidFill>
          <a:schemeClr val="tx1">
            <a:lumMod val="5%"/>
            <a:lumOff val="95%"/>
          </a:schemeClr>
        </a:solidFill>
        <a:round/>
      </a:ln>
    </cs:spPr>
  </cs:gridlineMinor>
  <cs:hiLoLine>
    <cs:lnRef idx="0"/>
    <cs:fillRef idx="0"/>
    <cs:effectRef idx="0"/>
    <cs:fontRef idx="minor">
      <a:schemeClr val="tx1"/>
    </cs:fontRef>
    <cs:spPr>
      <a:ln w="9525" cap="flat" cmpd="sng" algn="ctr">
        <a:solidFill>
          <a:schemeClr val="tx1">
            <a:lumMod val="75%"/>
            <a:lumOff val="25%"/>
          </a:schemeClr>
        </a:solidFill>
        <a:round/>
      </a:ln>
    </cs:spPr>
  </cs:hiLoLine>
  <cs:leaderLine>
    <cs:lnRef idx="0"/>
    <cs:fillRef idx="0"/>
    <cs:effectRef idx="0"/>
    <cs:fontRef idx="minor">
      <a:schemeClr val="tx1"/>
    </cs:fontRef>
    <cs:spPr>
      <a:ln w="9525" cap="flat" cmpd="sng" algn="ctr">
        <a:solidFill>
          <a:schemeClr val="tx1">
            <a:lumMod val="35%"/>
            <a:lumOff val="65%"/>
          </a:schemeClr>
        </a:solidFill>
        <a:round/>
      </a:ln>
    </cs:spPr>
  </cs:leaderLine>
  <cs:legend>
    <cs:lnRef idx="0"/>
    <cs:fillRef idx="0"/>
    <cs:effectRef idx="0"/>
    <cs:fontRef idx="minor">
      <a:schemeClr val="tx1">
        <a:lumMod val="65%"/>
        <a:lumOff val="35%"/>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
        <a:lumOff val="35%"/>
      </a:schemeClr>
    </cs:fontRef>
    <cs:defRPr sz="900" kern="1200"/>
  </cs:seriesAxis>
  <cs:seriesLine>
    <cs:lnRef idx="0"/>
    <cs:fillRef idx="0"/>
    <cs:effectRef idx="0"/>
    <cs:fontRef idx="minor">
      <a:schemeClr val="tx1"/>
    </cs:fontRef>
    <cs:spPr>
      <a:ln w="9525" cap="flat" cmpd="sng" algn="ctr">
        <a:solidFill>
          <a:schemeClr val="tx1">
            <a:lumMod val="35%"/>
            <a:lumOff val="65%"/>
          </a:schemeClr>
        </a:solidFill>
        <a:round/>
      </a:ln>
    </cs:spPr>
  </cs:seriesLine>
  <cs:title>
    <cs:lnRef idx="0"/>
    <cs:fillRef idx="0"/>
    <cs:effectRef idx="0"/>
    <cs:fontRef idx="minor">
      <a:schemeClr val="tx1">
        <a:lumMod val="65%"/>
        <a:lumOff val="35%"/>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
        <a:lumOff val="35%"/>
      </a:schemeClr>
    </cs:fontRef>
    <cs:defRPr sz="900" kern="1200"/>
  </cs:trendlineLabel>
  <cs:upBar>
    <cs:lnRef idx="0"/>
    <cs:fillRef idx="0"/>
    <cs:effectRef idx="0"/>
    <cs:fontRef idx="minor">
      <a:schemeClr val="dk1"/>
    </cs:fontRef>
    <cs:spPr>
      <a:solidFill>
        <a:schemeClr val="lt1"/>
      </a:solidFill>
      <a:ln w="9525">
        <a:solidFill>
          <a:schemeClr val="tx1">
            <a:lumMod val="15%"/>
            <a:lumOff val="85%"/>
          </a:schemeClr>
        </a:solidFill>
      </a:ln>
    </cs:spPr>
  </cs:upBar>
  <cs:valueAxis>
    <cs:lnRef idx="0"/>
    <cs:fillRef idx="0"/>
    <cs:effectRef idx="0"/>
    <cs:fontRef idx="minor">
      <a:schemeClr val="tx1">
        <a:lumMod val="65%"/>
        <a:lumOff val="35%"/>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purl.oclc.org/ooxml/drawingml/main" id="206">
  <cs:axisTitle>
    <cs:lnRef idx="0"/>
    <cs:fillRef idx="0"/>
    <cs:effectRef idx="0"/>
    <cs:fontRef idx="minor">
      <a:schemeClr val="tx1">
        <a:lumMod val="50%"/>
        <a:lumOff val="50%"/>
      </a:schemeClr>
    </cs:fontRef>
    <cs:defRPr sz="900" kern="1200" cap="all"/>
  </cs:axisTitle>
  <cs:category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
            <a:lumOff val="85%"/>
          </a:schemeClr>
        </a:solidFill>
        <a:round/>
      </a:ln>
    </cs:spPr>
    <cs:defRPr sz="900" kern="1200"/>
  </cs:chartArea>
  <cs:dataLabel>
    <cs:lnRef idx="0"/>
    <cs:fillRef idx="0"/>
    <cs:effectRef idx="0"/>
    <cs:fontRef idx="minor">
      <a:schemeClr val="tx1">
        <a:lumMod val="50%"/>
        <a:lumOff val="50%"/>
      </a:schemeClr>
    </cs:fontRef>
    <cs:defRPr sz="900" kern="1200"/>
  </cs:dataLabel>
  <cs:dataLabelCallout>
    <cs:lnRef idx="0"/>
    <cs:fillRef idx="0"/>
    <cs:effectRef idx="0"/>
    <cs:fontRef idx="minor">
      <a:schemeClr val="dk1">
        <a:lumMod val="65%"/>
        <a:lumOff val="35%"/>
      </a:schemeClr>
    </cs:fontRef>
    <cs:spPr>
      <a:solidFill>
        <a:schemeClr val="lt1"/>
      </a:solidFill>
      <a:ln>
        <a:solidFill>
          <a:schemeClr val="dk1">
            <a:lumMod val="25%"/>
            <a:lumOff val="75%"/>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
        <a:lumOff val="50%"/>
      </a:schemeClr>
    </cs:fontRef>
    <cs:spPr>
      <a:ln w="9525">
        <a:solidFill>
          <a:schemeClr val="tx1">
            <a:lumMod val="15%"/>
            <a:lumOff val="85%"/>
          </a:schemeClr>
        </a:solidFill>
      </a:ln>
    </cs:spPr>
    <cs:defRPr sz="900" kern="1200"/>
  </cs:dataTable>
  <cs:downBar>
    <cs:lnRef idx="0"/>
    <cs:fillRef idx="0"/>
    <cs:effectRef idx="0"/>
    <cs:fontRef idx="minor">
      <a:schemeClr val="dk1"/>
    </cs:fontRef>
    <cs:spPr>
      <a:solidFill>
        <a:schemeClr val="dk1">
          <a:lumMod val="75%"/>
          <a:lumOff val="25%"/>
        </a:schemeClr>
      </a:solidFill>
      <a:ln w="9525">
        <a:solidFill>
          <a:schemeClr val="tx1">
            <a:lumMod val="50%"/>
            <a:lumOff val="50%"/>
          </a:schemeClr>
        </a:solidFill>
      </a:ln>
    </cs:spPr>
  </cs:downBar>
  <cs:dropLine>
    <cs:lnRef idx="0"/>
    <cs:fillRef idx="0"/>
    <cs:effectRef idx="0"/>
    <cs:fontRef idx="minor">
      <a:schemeClr val="dk1"/>
    </cs:fontRef>
    <cs:spPr>
      <a:ln w="9525">
        <a:solidFill>
          <a:schemeClr val="tx1">
            <a:lumMod val="35%"/>
            <a:lumOff val="65%"/>
          </a:schemeClr>
        </a:solidFill>
        <a:prstDash val="dash"/>
      </a:ln>
    </cs:spPr>
  </cs:dropLine>
  <cs:errorBar>
    <cs:lnRef idx="0"/>
    <cs:fillRef idx="0"/>
    <cs:effectRef idx="0"/>
    <cs:fontRef idx="minor">
      <a:schemeClr val="dk1"/>
    </cs:fontRef>
    <cs:spPr>
      <a:ln w="9525">
        <a:solidFill>
          <a:schemeClr val="tx1">
            <a:lumMod val="50%"/>
            <a:lumOff val="5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
            <a:lumOff val="85%"/>
          </a:schemeClr>
        </a:solidFill>
        <a:round/>
      </a:ln>
    </cs:spPr>
  </cs:gridlineMajor>
  <cs:gridlineMinor>
    <cs:lnRef idx="0"/>
    <cs:fillRef idx="0"/>
    <cs:effectRef idx="0"/>
    <cs:fontRef idx="minor">
      <a:schemeClr val="dk1"/>
    </cs:fontRef>
    <cs:spPr>
      <a:ln>
        <a:solidFill>
          <a:schemeClr val="tx1">
            <a:lumMod val="5%"/>
            <a:lumOff val="95%"/>
          </a:schemeClr>
        </a:solidFill>
      </a:ln>
    </cs:spPr>
  </cs:gridlineMinor>
  <cs:hiLoLine>
    <cs:lnRef idx="0"/>
    <cs:fillRef idx="0"/>
    <cs:effectRef idx="0"/>
    <cs:fontRef idx="minor">
      <a:schemeClr val="dk1"/>
    </cs:fontRef>
    <cs:spPr>
      <a:ln w="9525">
        <a:solidFill>
          <a:schemeClr val="tx1">
            <a:lumMod val="50%"/>
            <a:lumOff val="50%"/>
          </a:schemeClr>
        </a:solidFill>
        <a:prstDash val="dash"/>
      </a:ln>
    </cs:spPr>
  </cs:hiLoLine>
  <cs:leaderLine>
    <cs:lnRef idx="0"/>
    <cs:fillRef idx="0"/>
    <cs:effectRef idx="0"/>
    <cs:fontRef idx="minor">
      <a:schemeClr val="dk1"/>
    </cs:fontRef>
    <cs:spPr>
      <a:ln w="9525">
        <a:solidFill>
          <a:schemeClr val="tx1">
            <a:lumMod val="35%"/>
            <a:lumOff val="65%"/>
          </a:schemeClr>
        </a:solidFill>
      </a:ln>
    </cs:spPr>
  </cs:leaderLine>
  <cs:legend>
    <cs:lnRef idx="0"/>
    <cs:fillRef idx="0"/>
    <cs:effectRef idx="0"/>
    <cs:fontRef idx="minor">
      <a:schemeClr val="tx1">
        <a:lumMod val="50%"/>
        <a:lumOff val="5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
        <a:lumOff val="50%"/>
      </a:schemeClr>
    </cs:fontRef>
    <cs:spPr>
      <a:ln w="9525" cap="flat" cmpd="sng" algn="ctr">
        <a:solidFill>
          <a:schemeClr val="tx1">
            <a:lumMod val="15%"/>
            <a:lumOff val="85%"/>
          </a:schemeClr>
        </a:solidFill>
        <a:round/>
      </a:ln>
    </cs:spPr>
    <cs:defRPr sz="900" kern="1200"/>
  </cs:seriesAxis>
  <cs:seriesLine>
    <cs:lnRef idx="0"/>
    <cs:fillRef idx="0"/>
    <cs:effectRef idx="0"/>
    <cs:fontRef idx="minor">
      <a:schemeClr val="dk1"/>
    </cs:fontRef>
    <cs:spPr>
      <a:ln w="9525">
        <a:solidFill>
          <a:schemeClr val="tx1">
            <a:lumMod val="35%"/>
            <a:lumOff val="65%"/>
          </a:schemeClr>
        </a:solidFill>
        <a:prstDash val="dash"/>
      </a:ln>
    </cs:spPr>
  </cs:seriesLine>
  <cs:title>
    <cs:lnRef idx="0"/>
    <cs:fillRef idx="0"/>
    <cs:effectRef idx="0"/>
    <cs:fontRef idx="minor">
      <a:schemeClr val="tx1">
        <a:lumMod val="50%"/>
        <a:lumOff val="5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
        <a:lumOff val="50%"/>
      </a:schemeClr>
    </cs:fontRef>
    <cs:defRPr sz="900" kern="1200"/>
  </cs:trendlineLabel>
  <cs:upBar>
    <cs:lnRef idx="0"/>
    <cs:fillRef idx="0"/>
    <cs:effectRef idx="0"/>
    <cs:fontRef idx="minor">
      <a:schemeClr val="dk1"/>
    </cs:fontRef>
    <cs:spPr>
      <a:solidFill>
        <a:schemeClr val="lt1"/>
      </a:solidFill>
      <a:ln w="9525">
        <a:solidFill>
          <a:schemeClr val="tx1">
            <a:lumMod val="50%"/>
            <a:lumOff val="50%"/>
          </a:schemeClr>
        </a:solidFill>
      </a:ln>
    </cs:spPr>
  </cs:upBar>
  <cs:valueAxis>
    <cs:lnRef idx="0"/>
    <cs:fillRef idx="0"/>
    <cs:effectRef idx="0"/>
    <cs:fontRef idx="minor">
      <a:schemeClr val="tx1">
        <a:lumMod val="50%"/>
        <a:lumOff val="50%"/>
      </a:schemeClr>
    </cs:fontRef>
    <cs:defRPr sz="900" kern="1200"/>
  </cs:valueAxis>
  <cs:wall>
    <cs:lnRef idx="0"/>
    <cs:fillRef idx="0"/>
    <cs:effectRef idx="0"/>
    <cs:fontRef idx="minor">
      <a:schemeClr val="dk1"/>
    </cs:fontRef>
  </cs:wall>
</cs:chartStyle>
</file>

<file path=xl/diagrams/colors1.xml><?xml version="1.0" encoding="utf-8"?>
<dgm:colorsDef xmlns:dgm="http://purl.oclc.org/ooxml/drawingml/diagram" xmlns:a="http://purl.oclc.org/ooxml/drawingml/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
      </a:schemeClr>
    </dgm:fillClrLst>
    <dgm:linClrLst meth="repeat">
      <a:schemeClr val="accent1">
        <a:tint val="60%"/>
      </a:schemeClr>
    </dgm:linClrLst>
    <dgm:effectClrLst/>
    <dgm:txLinClrLst/>
    <dgm:txFillClrLst/>
    <dgm:txEffectClrLst/>
  </dgm:styleLbl>
  <dgm:styleLbl name="fgSibTrans2D1">
    <dgm:fillClrLst meth="repeat">
      <a:schemeClr val="accent1">
        <a:tint val="60%"/>
      </a:schemeClr>
    </dgm:fillClrLst>
    <dgm:linClrLst meth="repeat">
      <a:schemeClr val="accent1">
        <a:tint val="60%"/>
      </a:schemeClr>
    </dgm:linClrLst>
    <dgm:effectClrLst/>
    <dgm:txLinClrLst/>
    <dgm:txFillClrLst/>
    <dgm:txEffectClrLst/>
  </dgm:styleLbl>
  <dgm:styleLbl name="bgSibTrans2D1">
    <dgm:fillClrLst meth="repeat">
      <a:schemeClr val="accent1">
        <a:tint val="60%"/>
      </a:schemeClr>
    </dgm:fillClrLst>
    <dgm:linClrLst meth="repeat">
      <a:schemeClr val="accent1">
        <a:tint val="6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
      </a:schemeClr>
    </dgm:fillClrLst>
    <dgm:linClrLst meth="repeat">
      <a:schemeClr val="accent1">
        <a:tint val="6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
      </a:schemeClr>
    </dgm:linClrLst>
    <dgm:effectClrLst/>
    <dgm:txLinClrLst/>
    <dgm:txFillClrLst meth="repeat">
      <a:schemeClr val="tx1"/>
    </dgm:txFillClrLst>
    <dgm:txEffectClrLst/>
  </dgm:styleLbl>
  <dgm:styleLbl name="fgAcc1">
    <dgm:fillClrLst meth="repeat">
      <a:schemeClr val="lt1">
        <a:alpha val="9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
        <a:tint val="40%"/>
      </a:schemeClr>
    </dgm:fillClrLst>
    <dgm:linClrLst meth="repeat">
      <a:schemeClr val="accent1">
        <a:alpha val="90%"/>
        <a:tint val="40%"/>
      </a:schemeClr>
    </dgm:linClrLst>
    <dgm:effectClrLst/>
    <dgm:txLinClrLst/>
    <dgm:txFillClrLst meth="repeat">
      <a:schemeClr val="dk1"/>
    </dgm:txFillClrLst>
    <dgm:txEffectClrLst/>
  </dgm:styleLbl>
  <dgm:styleLbl name="alignAccFollowNode1">
    <dgm:fillClrLst meth="repeat">
      <a:schemeClr val="accent1">
        <a:alpha val="90%"/>
        <a:tint val="40%"/>
      </a:schemeClr>
    </dgm:fillClrLst>
    <dgm:linClrLst meth="repeat">
      <a:schemeClr val="accent1">
        <a:alpha val="90%"/>
        <a:tint val="40%"/>
      </a:schemeClr>
    </dgm:linClrLst>
    <dgm:effectClrLst/>
    <dgm:txLinClrLst/>
    <dgm:txFillClrLst meth="repeat">
      <a:schemeClr val="dk1"/>
    </dgm:txFillClrLst>
    <dgm:txEffectClrLst/>
  </dgm:styleLbl>
  <dgm:styleLbl name="bgAccFollowNode1">
    <dgm:fillClrLst meth="repeat">
      <a:schemeClr val="accent1">
        <a:alpha val="90%"/>
        <a:tint val="40%"/>
      </a:schemeClr>
    </dgm:fillClrLst>
    <dgm:linClrLst meth="repeat">
      <a:schemeClr val="accent1">
        <a:alpha val="90%"/>
        <a:tint val="40%"/>
      </a:schemeClr>
    </dgm:linClrLst>
    <dgm:effectClrLst/>
    <dgm:txLinClrLst/>
    <dgm:txFillClrLst meth="repeat">
      <a:schemeClr val="dk1"/>
    </dgm:txFillClrLst>
    <dgm:txEffectClrLst/>
  </dgm:styleLbl>
  <dgm:styleLbl name="fgAcc0">
    <dgm:fillClrLst meth="repeat">
      <a:schemeClr val="lt1">
        <a:alpha val="9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
        <a:alpha val="4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2.xml><?xml version="1.0" encoding="utf-8"?>
<dgm:colorsDef xmlns:dgm="http://purl.oclc.org/ooxml/drawingml/diagram" xmlns:a="http://purl.oclc.org/ooxml/drawingml/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
      </a:schemeClr>
    </dgm:fillClrLst>
    <dgm:linClrLst meth="repeat">
      <a:schemeClr val="accent1">
        <a:tint val="60%"/>
      </a:schemeClr>
    </dgm:linClrLst>
    <dgm:effectClrLst/>
    <dgm:txLinClrLst/>
    <dgm:txFillClrLst/>
    <dgm:txEffectClrLst/>
  </dgm:styleLbl>
  <dgm:styleLbl name="fgSibTrans2D1">
    <dgm:fillClrLst meth="repeat">
      <a:schemeClr val="accent1">
        <a:tint val="60%"/>
      </a:schemeClr>
    </dgm:fillClrLst>
    <dgm:linClrLst meth="repeat">
      <a:schemeClr val="accent1">
        <a:tint val="60%"/>
      </a:schemeClr>
    </dgm:linClrLst>
    <dgm:effectClrLst/>
    <dgm:txLinClrLst/>
    <dgm:txFillClrLst/>
    <dgm:txEffectClrLst/>
  </dgm:styleLbl>
  <dgm:styleLbl name="bgSibTrans2D1">
    <dgm:fillClrLst meth="repeat">
      <a:schemeClr val="accent1">
        <a:tint val="60%"/>
      </a:schemeClr>
    </dgm:fillClrLst>
    <dgm:linClrLst meth="repeat">
      <a:schemeClr val="accent1">
        <a:tint val="6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
      </a:schemeClr>
    </dgm:fillClrLst>
    <dgm:linClrLst meth="repeat">
      <a:schemeClr val="accent1">
        <a:tint val="6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
      </a:schemeClr>
    </dgm:linClrLst>
    <dgm:effectClrLst/>
    <dgm:txLinClrLst/>
    <dgm:txFillClrLst meth="repeat">
      <a:schemeClr val="tx1"/>
    </dgm:txFillClrLst>
    <dgm:txEffectClrLst/>
  </dgm:styleLbl>
  <dgm:styleLbl name="fgAcc1">
    <dgm:fillClrLst meth="repeat">
      <a:schemeClr val="lt1">
        <a:alpha val="9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
        <a:tint val="40%"/>
      </a:schemeClr>
    </dgm:fillClrLst>
    <dgm:linClrLst meth="repeat">
      <a:schemeClr val="accent1">
        <a:alpha val="90%"/>
        <a:tint val="40%"/>
      </a:schemeClr>
    </dgm:linClrLst>
    <dgm:effectClrLst/>
    <dgm:txLinClrLst/>
    <dgm:txFillClrLst meth="repeat">
      <a:schemeClr val="dk1"/>
    </dgm:txFillClrLst>
    <dgm:txEffectClrLst/>
  </dgm:styleLbl>
  <dgm:styleLbl name="alignAccFollowNode1">
    <dgm:fillClrLst meth="repeat">
      <a:schemeClr val="accent1">
        <a:alpha val="90%"/>
        <a:tint val="40%"/>
      </a:schemeClr>
    </dgm:fillClrLst>
    <dgm:linClrLst meth="repeat">
      <a:schemeClr val="accent1">
        <a:alpha val="90%"/>
        <a:tint val="40%"/>
      </a:schemeClr>
    </dgm:linClrLst>
    <dgm:effectClrLst/>
    <dgm:txLinClrLst/>
    <dgm:txFillClrLst meth="repeat">
      <a:schemeClr val="dk1"/>
    </dgm:txFillClrLst>
    <dgm:txEffectClrLst/>
  </dgm:styleLbl>
  <dgm:styleLbl name="bgAccFollowNode1">
    <dgm:fillClrLst meth="repeat">
      <a:schemeClr val="accent1">
        <a:alpha val="90%"/>
        <a:tint val="40%"/>
      </a:schemeClr>
    </dgm:fillClrLst>
    <dgm:linClrLst meth="repeat">
      <a:schemeClr val="accent1">
        <a:alpha val="90%"/>
        <a:tint val="40%"/>
      </a:schemeClr>
    </dgm:linClrLst>
    <dgm:effectClrLst/>
    <dgm:txLinClrLst/>
    <dgm:txFillClrLst meth="repeat">
      <a:schemeClr val="dk1"/>
    </dgm:txFillClrLst>
    <dgm:txEffectClrLst/>
  </dgm:styleLbl>
  <dgm:styleLbl name="fgAcc0">
    <dgm:fillClrLst meth="repeat">
      <a:schemeClr val="lt1">
        <a:alpha val="9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
        <a:alpha val="4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3.xml><?xml version="1.0" encoding="utf-8"?>
<dgm:colorsDef xmlns:dgm="http://purl.oclc.org/ooxml/drawingml/diagram" xmlns:a="http://purl.oclc.org/ooxml/drawingml/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
      </a:schemeClr>
    </dgm:fillClrLst>
    <dgm:linClrLst meth="repeat">
      <a:schemeClr val="accent1">
        <a:tint val="60%"/>
      </a:schemeClr>
    </dgm:linClrLst>
    <dgm:effectClrLst/>
    <dgm:txLinClrLst/>
    <dgm:txFillClrLst/>
    <dgm:txEffectClrLst/>
  </dgm:styleLbl>
  <dgm:styleLbl name="fgSibTrans2D1">
    <dgm:fillClrLst meth="repeat">
      <a:schemeClr val="accent1">
        <a:tint val="60%"/>
      </a:schemeClr>
    </dgm:fillClrLst>
    <dgm:linClrLst meth="repeat">
      <a:schemeClr val="accent1">
        <a:tint val="60%"/>
      </a:schemeClr>
    </dgm:linClrLst>
    <dgm:effectClrLst/>
    <dgm:txLinClrLst/>
    <dgm:txFillClrLst/>
    <dgm:txEffectClrLst/>
  </dgm:styleLbl>
  <dgm:styleLbl name="bgSibTrans2D1">
    <dgm:fillClrLst meth="repeat">
      <a:schemeClr val="accent1">
        <a:tint val="60%"/>
      </a:schemeClr>
    </dgm:fillClrLst>
    <dgm:linClrLst meth="repeat">
      <a:schemeClr val="accent1">
        <a:tint val="6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
      </a:schemeClr>
    </dgm:fillClrLst>
    <dgm:linClrLst meth="repeat">
      <a:schemeClr val="accent1">
        <a:tint val="6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
      </a:schemeClr>
    </dgm:linClrLst>
    <dgm:effectClrLst/>
    <dgm:txLinClrLst/>
    <dgm:txFillClrLst meth="repeat">
      <a:schemeClr val="tx1"/>
    </dgm:txFillClrLst>
    <dgm:txEffectClrLst/>
  </dgm:styleLbl>
  <dgm:styleLbl name="fgAcc1">
    <dgm:fillClrLst meth="repeat">
      <a:schemeClr val="lt1">
        <a:alpha val="9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
        <a:tint val="40%"/>
      </a:schemeClr>
    </dgm:fillClrLst>
    <dgm:linClrLst meth="repeat">
      <a:schemeClr val="accent1">
        <a:alpha val="90%"/>
        <a:tint val="40%"/>
      </a:schemeClr>
    </dgm:linClrLst>
    <dgm:effectClrLst/>
    <dgm:txLinClrLst/>
    <dgm:txFillClrLst meth="repeat">
      <a:schemeClr val="dk1"/>
    </dgm:txFillClrLst>
    <dgm:txEffectClrLst/>
  </dgm:styleLbl>
  <dgm:styleLbl name="alignAccFollowNode1">
    <dgm:fillClrLst meth="repeat">
      <a:schemeClr val="accent1">
        <a:alpha val="90%"/>
        <a:tint val="40%"/>
      </a:schemeClr>
    </dgm:fillClrLst>
    <dgm:linClrLst meth="repeat">
      <a:schemeClr val="accent1">
        <a:alpha val="90%"/>
        <a:tint val="40%"/>
      </a:schemeClr>
    </dgm:linClrLst>
    <dgm:effectClrLst/>
    <dgm:txLinClrLst/>
    <dgm:txFillClrLst meth="repeat">
      <a:schemeClr val="dk1"/>
    </dgm:txFillClrLst>
    <dgm:txEffectClrLst/>
  </dgm:styleLbl>
  <dgm:styleLbl name="bgAccFollowNode1">
    <dgm:fillClrLst meth="repeat">
      <a:schemeClr val="accent1">
        <a:alpha val="90%"/>
        <a:tint val="40%"/>
      </a:schemeClr>
    </dgm:fillClrLst>
    <dgm:linClrLst meth="repeat">
      <a:schemeClr val="accent1">
        <a:alpha val="90%"/>
        <a:tint val="40%"/>
      </a:schemeClr>
    </dgm:linClrLst>
    <dgm:effectClrLst/>
    <dgm:txLinClrLst/>
    <dgm:txFillClrLst meth="repeat">
      <a:schemeClr val="dk1"/>
    </dgm:txFillClrLst>
    <dgm:txEffectClrLst/>
  </dgm:styleLbl>
  <dgm:styleLbl name="fgAcc0">
    <dgm:fillClrLst meth="repeat">
      <a:schemeClr val="lt1">
        <a:alpha val="9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
        <a:alpha val="4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purl.oclc.org/ooxml/drawingml/diagram" xmlns:a="http://purl.oclc.org/ooxml/drawingml/main">
  <dgm:ptLst>
    <dgm:pt modelId="{4374FA84-A4B4-4744-9282-E41F228FD2BF}" type="doc">
      <dgm:prSet loTypeId="urn:microsoft.com/office/officeart/2009/3/layout/DescendingProcess" loCatId="process" qsTypeId="urn:microsoft.com/office/officeart/2005/8/quickstyle/simple3" qsCatId="simple" csTypeId="urn:microsoft.com/office/officeart/2005/8/colors/accent1_2" csCatId="accent1" phldr="1"/>
      <dgm:spPr/>
      <dgm:t>
        <a:bodyPr/>
        <a:lstStyle/>
        <a:p>
          <a:endParaRPr lang="es-ES"/>
        </a:p>
      </dgm:t>
    </dgm:pt>
    <dgm:pt modelId="{84180A83-A6AA-499E-887D-DDE6949330F8}">
      <dgm:prSet phldrT="[Texto]"/>
      <dgm:spPr/>
      <dgm:t>
        <a:bodyPr/>
        <a:lstStyle/>
        <a:p>
          <a:r>
            <a:rPr lang="es-ES"/>
            <a:t>Acumulativo</a:t>
          </a:r>
        </a:p>
      </dgm:t>
    </dgm:pt>
    <dgm:pt modelId="{7DFD52EB-1286-414B-8F59-975C87380DA8}" type="parTrans" cxnId="{32A58B9B-BC4A-498E-9516-EC1990475AD2}">
      <dgm:prSet/>
      <dgm:spPr/>
      <dgm:t>
        <a:bodyPr/>
        <a:lstStyle/>
        <a:p>
          <a:endParaRPr lang="es-ES"/>
        </a:p>
      </dgm:t>
    </dgm:pt>
    <dgm:pt modelId="{160CFE42-B4DF-4164-9587-111653554D94}" type="sibTrans" cxnId="{32A58B9B-BC4A-498E-9516-EC1990475AD2}">
      <dgm:prSet/>
      <dgm:spPr/>
      <dgm:t>
        <a:bodyPr/>
        <a:lstStyle/>
        <a:p>
          <a:endParaRPr lang="es-ES"/>
        </a:p>
      </dgm:t>
    </dgm:pt>
    <dgm:pt modelId="{8CA9BEBA-0858-44B1-A2D8-1D6674F933AE}" type="pres">
      <dgm:prSet presAssocID="{4374FA84-A4B4-4744-9282-E41F228FD2BF}" presName="Name0" presStyleCnt="0">
        <dgm:presLayoutVars>
          <dgm:chMax val="7"/>
          <dgm:chPref val="5"/>
        </dgm:presLayoutVars>
      </dgm:prSet>
      <dgm:spPr/>
    </dgm:pt>
    <dgm:pt modelId="{21FEDD28-0C73-41A9-A9CD-E67AFB88CF46}" type="pres">
      <dgm:prSet presAssocID="{4374FA84-A4B4-4744-9282-E41F228FD2BF}" presName="arrowNode" presStyleLbl="node1" presStyleIdx="0" presStyleCnt="1"/>
      <dgm:spPr/>
    </dgm:pt>
    <dgm:pt modelId="{A95682C3-8EFD-40EC-8602-433330BFC4CC}" type="pres">
      <dgm:prSet presAssocID="{84180A83-A6AA-499E-887D-DDE6949330F8}" presName="txNode1" presStyleLbl="revTx" presStyleIdx="0" presStyleCnt="1" custScaleX="406.78%" custScaleY="204.511%">
        <dgm:presLayoutVars>
          <dgm:bulletEnabled val="1"/>
        </dgm:presLayoutVars>
      </dgm:prSet>
      <dgm:spPr/>
    </dgm:pt>
  </dgm:ptLst>
  <dgm:cxnLst>
    <dgm:cxn modelId="{2A497461-72E7-4D5D-B5C1-2ED97F317244}" type="presOf" srcId="{84180A83-A6AA-499E-887D-DDE6949330F8}" destId="{A95682C3-8EFD-40EC-8602-433330BFC4CC}" srcOrd="0" destOrd="0" presId="urn:microsoft.com/office/officeart/2009/3/layout/DescendingProcess"/>
    <dgm:cxn modelId="{32A58B9B-BC4A-498E-9516-EC1990475AD2}" srcId="{4374FA84-A4B4-4744-9282-E41F228FD2BF}" destId="{84180A83-A6AA-499E-887D-DDE6949330F8}" srcOrd="0" destOrd="0" parTransId="{7DFD52EB-1286-414B-8F59-975C87380DA8}" sibTransId="{160CFE42-B4DF-4164-9587-111653554D94}"/>
    <dgm:cxn modelId="{4D61FFC3-41DA-4BDB-A260-1F12E831823F}" type="presOf" srcId="{4374FA84-A4B4-4744-9282-E41F228FD2BF}" destId="{8CA9BEBA-0858-44B1-A2D8-1D6674F933AE}" srcOrd="0" destOrd="0" presId="urn:microsoft.com/office/officeart/2009/3/layout/DescendingProcess"/>
    <dgm:cxn modelId="{91515753-B06D-4288-9A21-AE1B2160D387}" type="presParOf" srcId="{8CA9BEBA-0858-44B1-A2D8-1D6674F933AE}" destId="{21FEDD28-0C73-41A9-A9CD-E67AFB88CF46}" srcOrd="0" destOrd="0" presId="urn:microsoft.com/office/officeart/2009/3/layout/DescendingProcess"/>
    <dgm:cxn modelId="{5FBE9F0D-DB4F-4C50-9C8A-5EF479E5C3D8}" type="presParOf" srcId="{8CA9BEBA-0858-44B1-A2D8-1D6674F933AE}" destId="{A95682C3-8EFD-40EC-8602-433330BFC4CC}" srcOrd="1" destOrd="0" presId="urn:microsoft.com/office/officeart/2009/3/layout/DescendingProcess"/>
  </dgm:cxnLst>
  <dgm:bg/>
  <dgm:whole/>
  <dgm:extLst>
    <a:ext uri="http://schemas.microsoft.com/office/drawing/2008/diagram">
      <dsp:dataModelExt xmlns:dsp="http://schemas.microsoft.com/office/drawing/2008/diagram" relId="rId15" minVer="http://schemas.openxmlformats.org/drawingml/2006/diagram"/>
    </a:ext>
  </dgm:extLst>
</dgm:dataModel>
</file>

<file path=xl/diagrams/data2.xml><?xml version="1.0" encoding="utf-8"?>
<dgm:dataModel xmlns:dgm="http://purl.oclc.org/ooxml/drawingml/diagram" xmlns:a="http://purl.oclc.org/ooxml/drawingml/main">
  <dgm:ptLst>
    <dgm:pt modelId="{8DF96295-BC5C-40EF-921E-80B132C6D497}" type="doc">
      <dgm:prSet loTypeId="urn:microsoft.com/office/officeart/2005/8/layout/equation1" loCatId="relationship" qsTypeId="urn:microsoft.com/office/officeart/2005/8/quickstyle/simple1" qsCatId="simple" csTypeId="urn:microsoft.com/office/officeart/2005/8/colors/accent1_2" csCatId="accent1" phldr="1"/>
      <dgm:spPr/>
    </dgm:pt>
    <dgm:pt modelId="{D35C5A2A-AB75-4E1D-9D13-891B62322BD0}">
      <dgm:prSet phldrT="[Texto]"/>
      <dgm:spPr/>
      <dgm:t>
        <a:bodyPr/>
        <a:lstStyle/>
        <a:p>
          <a:r>
            <a:rPr lang="es-ES"/>
            <a:t>85%</a:t>
          </a:r>
        </a:p>
      </dgm:t>
    </dgm:pt>
    <dgm:pt modelId="{998D0140-B370-4484-903B-3B8205A25BE9}" type="parTrans" cxnId="{32CC73CD-4B75-4741-917D-FA563B1C1F24}">
      <dgm:prSet/>
      <dgm:spPr/>
      <dgm:t>
        <a:bodyPr/>
        <a:lstStyle/>
        <a:p>
          <a:endParaRPr lang="es-ES"/>
        </a:p>
      </dgm:t>
    </dgm:pt>
    <dgm:pt modelId="{23CE860D-1633-478D-9BC5-F7BD331E4DF3}" type="sibTrans" cxnId="{32CC73CD-4B75-4741-917D-FA563B1C1F24}">
      <dgm:prSet/>
      <dgm:spPr/>
      <dgm:t>
        <a:bodyPr/>
        <a:lstStyle/>
        <a:p>
          <a:endParaRPr lang="es-ES"/>
        </a:p>
      </dgm:t>
    </dgm:pt>
    <dgm:pt modelId="{04300C51-23E5-48D1-ABD9-B2622768B868}">
      <dgm:prSet phldrT="[Texto]"/>
      <dgm:spPr/>
      <dgm:t>
        <a:bodyPr/>
        <a:lstStyle/>
        <a:p>
          <a:r>
            <a:rPr lang="es-ES"/>
            <a:t>100%</a:t>
          </a:r>
        </a:p>
      </dgm:t>
    </dgm:pt>
    <dgm:pt modelId="{A8A4DFDB-3B23-47CF-BB5D-89AB37300A00}" type="parTrans" cxnId="{2D4BBE9F-33D5-4800-B80B-D7AAA0B9EDF7}">
      <dgm:prSet/>
      <dgm:spPr/>
      <dgm:t>
        <a:bodyPr/>
        <a:lstStyle/>
        <a:p>
          <a:endParaRPr lang="es-ES"/>
        </a:p>
      </dgm:t>
    </dgm:pt>
    <dgm:pt modelId="{3073FC0D-E498-4DDE-8BE5-F908B58AA03A}" type="sibTrans" cxnId="{2D4BBE9F-33D5-4800-B80B-D7AAA0B9EDF7}">
      <dgm:prSet/>
      <dgm:spPr/>
      <dgm:t>
        <a:bodyPr/>
        <a:lstStyle/>
        <a:p>
          <a:endParaRPr lang="es-ES"/>
        </a:p>
      </dgm:t>
    </dgm:pt>
    <dgm:pt modelId="{4E6E7BD5-2E7D-4717-BBEC-36CB22BF5B61}">
      <dgm:prSet phldrT="[Texto]"/>
      <dgm:spPr>
        <a:solidFill>
          <a:srgbClr val="FF0000"/>
        </a:solidFill>
      </dgm:spPr>
      <dgm:t>
        <a:bodyPr/>
        <a:lstStyle/>
        <a:p>
          <a:r>
            <a:rPr lang="es-ES"/>
            <a:t>79%</a:t>
          </a:r>
        </a:p>
      </dgm:t>
    </dgm:pt>
    <dgm:pt modelId="{62D69F3B-CAA5-4582-A2B2-79D569A9B440}" type="parTrans" cxnId="{7BFAF6DC-B5D3-46E0-8C46-3024C0783FF9}">
      <dgm:prSet/>
      <dgm:spPr/>
      <dgm:t>
        <a:bodyPr/>
        <a:lstStyle/>
        <a:p>
          <a:endParaRPr lang="es-ES"/>
        </a:p>
      </dgm:t>
    </dgm:pt>
    <dgm:pt modelId="{875B1CB7-71F3-41A6-846A-010C6A9FB8D6}" type="sibTrans" cxnId="{7BFAF6DC-B5D3-46E0-8C46-3024C0783FF9}">
      <dgm:prSet/>
      <dgm:spPr/>
      <dgm:t>
        <a:bodyPr/>
        <a:lstStyle/>
        <a:p>
          <a:endParaRPr lang="es-ES"/>
        </a:p>
      </dgm:t>
    </dgm:pt>
    <dgm:pt modelId="{A662784E-4DDF-4820-8AD4-358323A29035}">
      <dgm:prSet phldrT="[Texto]"/>
      <dgm:spPr/>
      <dgm:t>
        <a:bodyPr/>
        <a:lstStyle/>
        <a:p>
          <a:r>
            <a:rPr lang="es-ES"/>
            <a:t>85%</a:t>
          </a:r>
        </a:p>
      </dgm:t>
    </dgm:pt>
    <dgm:pt modelId="{AA9537FB-5F20-401B-88F0-51F13774239B}" type="parTrans" cxnId="{FD22C413-6342-4B2A-BFE8-ED084B09FC27}">
      <dgm:prSet/>
      <dgm:spPr/>
      <dgm:t>
        <a:bodyPr/>
        <a:lstStyle/>
        <a:p>
          <a:endParaRPr lang="es-ES"/>
        </a:p>
      </dgm:t>
    </dgm:pt>
    <dgm:pt modelId="{68DB908F-895C-40D3-B260-555A52076B76}" type="sibTrans" cxnId="{FD22C413-6342-4B2A-BFE8-ED084B09FC27}">
      <dgm:prSet/>
      <dgm:spPr/>
      <dgm:t>
        <a:bodyPr/>
        <a:lstStyle/>
        <a:p>
          <a:endParaRPr lang="es-ES"/>
        </a:p>
      </dgm:t>
    </dgm:pt>
    <dgm:pt modelId="{85704252-9340-4F6E-992C-E6DBABACCEA4}">
      <dgm:prSet phldrT="[Texto]"/>
      <dgm:spPr>
        <a:solidFill>
          <a:srgbClr val="FF0000"/>
        </a:solidFill>
      </dgm:spPr>
      <dgm:t>
        <a:bodyPr/>
        <a:lstStyle/>
        <a:p>
          <a:r>
            <a:rPr lang="es-ES"/>
            <a:t>78%</a:t>
          </a:r>
        </a:p>
      </dgm:t>
    </dgm:pt>
    <dgm:pt modelId="{3F337516-F0BC-4A79-95D1-AD20D18EC30A}" type="parTrans" cxnId="{39197637-CBB5-4928-9476-5EF2C1DAB1F5}">
      <dgm:prSet/>
      <dgm:spPr/>
      <dgm:t>
        <a:bodyPr/>
        <a:lstStyle/>
        <a:p>
          <a:endParaRPr lang="es-ES"/>
        </a:p>
      </dgm:t>
    </dgm:pt>
    <dgm:pt modelId="{8E87B0D8-9F3B-4A85-B12E-6547D014C94B}" type="sibTrans" cxnId="{39197637-CBB5-4928-9476-5EF2C1DAB1F5}">
      <dgm:prSet/>
      <dgm:spPr/>
      <dgm:t>
        <a:bodyPr/>
        <a:lstStyle/>
        <a:p>
          <a:endParaRPr lang="es-ES"/>
        </a:p>
      </dgm:t>
    </dgm:pt>
    <dgm:pt modelId="{0C97F7A2-37BD-4699-82BE-998665D6C2F4}" type="pres">
      <dgm:prSet presAssocID="{8DF96295-BC5C-40EF-921E-80B132C6D497}" presName="linearFlow" presStyleCnt="0">
        <dgm:presLayoutVars>
          <dgm:dir/>
          <dgm:resizeHandles val="exact"/>
        </dgm:presLayoutVars>
      </dgm:prSet>
      <dgm:spPr/>
    </dgm:pt>
    <dgm:pt modelId="{B679921F-BBFD-4D0E-9235-CB1CCBB1317F}" type="pres">
      <dgm:prSet presAssocID="{D35C5A2A-AB75-4E1D-9D13-891B62322BD0}" presName="node" presStyleLbl="node1" presStyleIdx="0" presStyleCnt="5">
        <dgm:presLayoutVars>
          <dgm:bulletEnabled val="1"/>
        </dgm:presLayoutVars>
      </dgm:prSet>
      <dgm:spPr/>
    </dgm:pt>
    <dgm:pt modelId="{C31A50D6-414A-4CAA-86D1-1C4EFEC78634}" type="pres">
      <dgm:prSet presAssocID="{23CE860D-1633-478D-9BC5-F7BD331E4DF3}" presName="spacerL" presStyleCnt="0"/>
      <dgm:spPr/>
    </dgm:pt>
    <dgm:pt modelId="{EF821109-5891-4321-9587-B5ABA8F35F83}" type="pres">
      <dgm:prSet presAssocID="{23CE860D-1633-478D-9BC5-F7BD331E4DF3}" presName="sibTrans" presStyleLbl="sibTrans2D1" presStyleIdx="0" presStyleCnt="4"/>
      <dgm:spPr/>
    </dgm:pt>
    <dgm:pt modelId="{1FDE349E-E908-4830-957D-7331B586D038}" type="pres">
      <dgm:prSet presAssocID="{23CE860D-1633-478D-9BC5-F7BD331E4DF3}" presName="spacerR" presStyleCnt="0"/>
      <dgm:spPr/>
    </dgm:pt>
    <dgm:pt modelId="{49B58BAB-74DF-41D7-9CD6-68A4F4B809EE}" type="pres">
      <dgm:prSet presAssocID="{04300C51-23E5-48D1-ABD9-B2622768B868}" presName="node" presStyleLbl="node1" presStyleIdx="1" presStyleCnt="5" custLinFactX="4.673%" custLinFactNeighborX="100%" custLinFactNeighborY="2.324%">
        <dgm:presLayoutVars>
          <dgm:bulletEnabled val="1"/>
        </dgm:presLayoutVars>
      </dgm:prSet>
      <dgm:spPr/>
    </dgm:pt>
    <dgm:pt modelId="{516BA77C-97C6-4BF3-AEFB-D91483E82438}" type="pres">
      <dgm:prSet presAssocID="{3073FC0D-E498-4DDE-8BE5-F908B58AA03A}" presName="spacerL" presStyleCnt="0"/>
      <dgm:spPr/>
    </dgm:pt>
    <dgm:pt modelId="{CA48E2CF-6435-4616-B356-CC3DB4390950}" type="pres">
      <dgm:prSet presAssocID="{3073FC0D-E498-4DDE-8BE5-F908B58AA03A}" presName="sibTrans" presStyleLbl="sibTrans2D1" presStyleIdx="1" presStyleCnt="4"/>
      <dgm:spPr/>
    </dgm:pt>
    <dgm:pt modelId="{6FF7BB93-E69E-4F28-BDCB-667E02191429}" type="pres">
      <dgm:prSet presAssocID="{3073FC0D-E498-4DDE-8BE5-F908B58AA03A}" presName="spacerR" presStyleCnt="0"/>
      <dgm:spPr/>
    </dgm:pt>
    <dgm:pt modelId="{A5134AE9-8EFC-412E-92C4-1DA31204176A}" type="pres">
      <dgm:prSet presAssocID="{4E6E7BD5-2E7D-4717-BBEC-36CB22BF5B61}" presName="node" presStyleLbl="node1" presStyleIdx="2" presStyleCnt="5">
        <dgm:presLayoutVars>
          <dgm:bulletEnabled val="1"/>
        </dgm:presLayoutVars>
      </dgm:prSet>
      <dgm:spPr/>
    </dgm:pt>
    <dgm:pt modelId="{41A4F5A5-ECFD-43AC-8F94-365EAF22E375}" type="pres">
      <dgm:prSet presAssocID="{875B1CB7-71F3-41A6-846A-010C6A9FB8D6}" presName="spacerL" presStyleCnt="0"/>
      <dgm:spPr/>
    </dgm:pt>
    <dgm:pt modelId="{F3135D47-C672-41C2-A397-B32D5CB66B59}" type="pres">
      <dgm:prSet presAssocID="{875B1CB7-71F3-41A6-846A-010C6A9FB8D6}" presName="sibTrans" presStyleLbl="sibTrans2D1" presStyleIdx="2" presStyleCnt="4"/>
      <dgm:spPr/>
    </dgm:pt>
    <dgm:pt modelId="{7700551E-73C1-461F-9E63-23A614DF0B58}" type="pres">
      <dgm:prSet presAssocID="{875B1CB7-71F3-41A6-846A-010C6A9FB8D6}" presName="spacerR" presStyleCnt="0"/>
      <dgm:spPr/>
    </dgm:pt>
    <dgm:pt modelId="{485DBB1D-4269-41B1-B3F6-AF9A1C618461}" type="pres">
      <dgm:prSet presAssocID="{85704252-9340-4F6E-992C-E6DBABACCEA4}" presName="node" presStyleLbl="node1" presStyleIdx="3" presStyleCnt="5">
        <dgm:presLayoutVars>
          <dgm:bulletEnabled val="1"/>
        </dgm:presLayoutVars>
      </dgm:prSet>
      <dgm:spPr/>
    </dgm:pt>
    <dgm:pt modelId="{F904F471-A5EB-43BC-900A-ACF9BE0E7EBB}" type="pres">
      <dgm:prSet presAssocID="{8E87B0D8-9F3B-4A85-B12E-6547D014C94B}" presName="spacerL" presStyleCnt="0"/>
      <dgm:spPr/>
    </dgm:pt>
    <dgm:pt modelId="{8D5AB824-4528-49E3-88CA-68D22319DFBA}" type="pres">
      <dgm:prSet presAssocID="{8E87B0D8-9F3B-4A85-B12E-6547D014C94B}" presName="sibTrans" presStyleLbl="sibTrans2D1" presStyleIdx="3" presStyleCnt="4"/>
      <dgm:spPr/>
    </dgm:pt>
    <dgm:pt modelId="{D4F16DBA-1306-473C-9C97-7F7286F50B0D}" type="pres">
      <dgm:prSet presAssocID="{8E87B0D8-9F3B-4A85-B12E-6547D014C94B}" presName="spacerR" presStyleCnt="0"/>
      <dgm:spPr/>
    </dgm:pt>
    <dgm:pt modelId="{76B4CD10-5F1A-480D-80CC-8575975A7F32}" type="pres">
      <dgm:prSet presAssocID="{A662784E-4DDF-4820-8AD4-358323A29035}" presName="node" presStyleLbl="node1" presStyleIdx="4" presStyleCnt="5">
        <dgm:presLayoutVars>
          <dgm:bulletEnabled val="1"/>
        </dgm:presLayoutVars>
      </dgm:prSet>
      <dgm:spPr/>
    </dgm:pt>
  </dgm:ptLst>
  <dgm:cxnLst>
    <dgm:cxn modelId="{C8DEBA06-09EC-47C5-AE47-342249EE70CD}" type="presOf" srcId="{23CE860D-1633-478D-9BC5-F7BD331E4DF3}" destId="{EF821109-5891-4321-9587-B5ABA8F35F83}" srcOrd="0" destOrd="0" presId="urn:microsoft.com/office/officeart/2005/8/layout/equation1"/>
    <dgm:cxn modelId="{FD22C413-6342-4B2A-BFE8-ED084B09FC27}" srcId="{8DF96295-BC5C-40EF-921E-80B132C6D497}" destId="{A662784E-4DDF-4820-8AD4-358323A29035}" srcOrd="4" destOrd="0" parTransId="{AA9537FB-5F20-401B-88F0-51F13774239B}" sibTransId="{68DB908F-895C-40D3-B260-555A52076B76}"/>
    <dgm:cxn modelId="{090D4E17-C303-449F-A4FC-50799AEDDA19}" type="presOf" srcId="{04300C51-23E5-48D1-ABD9-B2622768B868}" destId="{49B58BAB-74DF-41D7-9CD6-68A4F4B809EE}" srcOrd="0" destOrd="0" presId="urn:microsoft.com/office/officeart/2005/8/layout/equation1"/>
    <dgm:cxn modelId="{3C1EA81D-7EBD-47AC-AECF-0F97A0BA9CBE}" type="presOf" srcId="{A662784E-4DDF-4820-8AD4-358323A29035}" destId="{76B4CD10-5F1A-480D-80CC-8575975A7F32}" srcOrd="0" destOrd="0" presId="urn:microsoft.com/office/officeart/2005/8/layout/equation1"/>
    <dgm:cxn modelId="{39197637-CBB5-4928-9476-5EF2C1DAB1F5}" srcId="{8DF96295-BC5C-40EF-921E-80B132C6D497}" destId="{85704252-9340-4F6E-992C-E6DBABACCEA4}" srcOrd="3" destOrd="0" parTransId="{3F337516-F0BC-4A79-95D1-AD20D18EC30A}" sibTransId="{8E87B0D8-9F3B-4A85-B12E-6547D014C94B}"/>
    <dgm:cxn modelId="{0EF93263-CEAC-41DB-9343-20D1CCC254CC}" type="presOf" srcId="{85704252-9340-4F6E-992C-E6DBABACCEA4}" destId="{485DBB1D-4269-41B1-B3F6-AF9A1C618461}" srcOrd="0" destOrd="0" presId="urn:microsoft.com/office/officeart/2005/8/layout/equation1"/>
    <dgm:cxn modelId="{F7984F65-F4AC-406D-B663-B1124F3B78FE}" type="presOf" srcId="{3073FC0D-E498-4DDE-8BE5-F908B58AA03A}" destId="{CA48E2CF-6435-4616-B356-CC3DB4390950}" srcOrd="0" destOrd="0" presId="urn:microsoft.com/office/officeart/2005/8/layout/equation1"/>
    <dgm:cxn modelId="{08599172-0A16-4E83-9B2F-5B54F7CE16E9}" type="presOf" srcId="{8DF96295-BC5C-40EF-921E-80B132C6D497}" destId="{0C97F7A2-37BD-4699-82BE-998665D6C2F4}" srcOrd="0" destOrd="0" presId="urn:microsoft.com/office/officeart/2005/8/layout/equation1"/>
    <dgm:cxn modelId="{2D4BBE9F-33D5-4800-B80B-D7AAA0B9EDF7}" srcId="{8DF96295-BC5C-40EF-921E-80B132C6D497}" destId="{04300C51-23E5-48D1-ABD9-B2622768B868}" srcOrd="1" destOrd="0" parTransId="{A8A4DFDB-3B23-47CF-BB5D-89AB37300A00}" sibTransId="{3073FC0D-E498-4DDE-8BE5-F908B58AA03A}"/>
    <dgm:cxn modelId="{5B2B0CA1-9833-47A5-9745-EA30DE6C1484}" type="presOf" srcId="{D35C5A2A-AB75-4E1D-9D13-891B62322BD0}" destId="{B679921F-BBFD-4D0E-9235-CB1CCBB1317F}" srcOrd="0" destOrd="0" presId="urn:microsoft.com/office/officeart/2005/8/layout/equation1"/>
    <dgm:cxn modelId="{0FB52EA6-D84A-4ED1-A01C-5360C2A5EEDA}" type="presOf" srcId="{875B1CB7-71F3-41A6-846A-010C6A9FB8D6}" destId="{F3135D47-C672-41C2-A397-B32D5CB66B59}" srcOrd="0" destOrd="0" presId="urn:microsoft.com/office/officeart/2005/8/layout/equation1"/>
    <dgm:cxn modelId="{32CC73CD-4B75-4741-917D-FA563B1C1F24}" srcId="{8DF96295-BC5C-40EF-921E-80B132C6D497}" destId="{D35C5A2A-AB75-4E1D-9D13-891B62322BD0}" srcOrd="0" destOrd="0" parTransId="{998D0140-B370-4484-903B-3B8205A25BE9}" sibTransId="{23CE860D-1633-478D-9BC5-F7BD331E4DF3}"/>
    <dgm:cxn modelId="{A6C0F5D1-52E8-42E4-B3F2-7DDCBB4CFEC4}" type="presOf" srcId="{4E6E7BD5-2E7D-4717-BBEC-36CB22BF5B61}" destId="{A5134AE9-8EFC-412E-92C4-1DA31204176A}" srcOrd="0" destOrd="0" presId="urn:microsoft.com/office/officeart/2005/8/layout/equation1"/>
    <dgm:cxn modelId="{7BFAF6DC-B5D3-46E0-8C46-3024C0783FF9}" srcId="{8DF96295-BC5C-40EF-921E-80B132C6D497}" destId="{4E6E7BD5-2E7D-4717-BBEC-36CB22BF5B61}" srcOrd="2" destOrd="0" parTransId="{62D69F3B-CAA5-4582-A2B2-79D569A9B440}" sibTransId="{875B1CB7-71F3-41A6-846A-010C6A9FB8D6}"/>
    <dgm:cxn modelId="{BF8D5BE4-3D2E-4839-ADA2-DE290D871A07}" type="presOf" srcId="{8E87B0D8-9F3B-4A85-B12E-6547D014C94B}" destId="{8D5AB824-4528-49E3-88CA-68D22319DFBA}" srcOrd="0" destOrd="0" presId="urn:microsoft.com/office/officeart/2005/8/layout/equation1"/>
    <dgm:cxn modelId="{457DD0B9-1A81-4DCA-9F72-5875A06D7572}" type="presParOf" srcId="{0C97F7A2-37BD-4699-82BE-998665D6C2F4}" destId="{B679921F-BBFD-4D0E-9235-CB1CCBB1317F}" srcOrd="0" destOrd="0" presId="urn:microsoft.com/office/officeart/2005/8/layout/equation1"/>
    <dgm:cxn modelId="{F1ED571B-54DD-4DD8-8D2C-BCDB649037E0}" type="presParOf" srcId="{0C97F7A2-37BD-4699-82BE-998665D6C2F4}" destId="{C31A50D6-414A-4CAA-86D1-1C4EFEC78634}" srcOrd="1" destOrd="0" presId="urn:microsoft.com/office/officeart/2005/8/layout/equation1"/>
    <dgm:cxn modelId="{9C9CC3B6-7064-4F72-B61E-B804785ECF13}" type="presParOf" srcId="{0C97F7A2-37BD-4699-82BE-998665D6C2F4}" destId="{EF821109-5891-4321-9587-B5ABA8F35F83}" srcOrd="2" destOrd="0" presId="urn:microsoft.com/office/officeart/2005/8/layout/equation1"/>
    <dgm:cxn modelId="{0925D924-7F98-4D00-B816-2D25A7FC4196}" type="presParOf" srcId="{0C97F7A2-37BD-4699-82BE-998665D6C2F4}" destId="{1FDE349E-E908-4830-957D-7331B586D038}" srcOrd="3" destOrd="0" presId="urn:microsoft.com/office/officeart/2005/8/layout/equation1"/>
    <dgm:cxn modelId="{8FA2C32C-4C90-4F5C-902C-84D2B18FC4A5}" type="presParOf" srcId="{0C97F7A2-37BD-4699-82BE-998665D6C2F4}" destId="{49B58BAB-74DF-41D7-9CD6-68A4F4B809EE}" srcOrd="4" destOrd="0" presId="urn:microsoft.com/office/officeart/2005/8/layout/equation1"/>
    <dgm:cxn modelId="{CE69B310-BA15-4C8A-A4D6-04C21FBDE795}" type="presParOf" srcId="{0C97F7A2-37BD-4699-82BE-998665D6C2F4}" destId="{516BA77C-97C6-4BF3-AEFB-D91483E82438}" srcOrd="5" destOrd="0" presId="urn:microsoft.com/office/officeart/2005/8/layout/equation1"/>
    <dgm:cxn modelId="{AA0264B2-F8C4-4036-B452-C70717E947AB}" type="presParOf" srcId="{0C97F7A2-37BD-4699-82BE-998665D6C2F4}" destId="{CA48E2CF-6435-4616-B356-CC3DB4390950}" srcOrd="6" destOrd="0" presId="urn:microsoft.com/office/officeart/2005/8/layout/equation1"/>
    <dgm:cxn modelId="{089A3FF6-B68E-43CD-853F-EAC8217EFD5C}" type="presParOf" srcId="{0C97F7A2-37BD-4699-82BE-998665D6C2F4}" destId="{6FF7BB93-E69E-4F28-BDCB-667E02191429}" srcOrd="7" destOrd="0" presId="urn:microsoft.com/office/officeart/2005/8/layout/equation1"/>
    <dgm:cxn modelId="{0C1DE8B1-A4DD-4CE4-ACA9-A9A44428D0F4}" type="presParOf" srcId="{0C97F7A2-37BD-4699-82BE-998665D6C2F4}" destId="{A5134AE9-8EFC-412E-92C4-1DA31204176A}" srcOrd="8" destOrd="0" presId="urn:microsoft.com/office/officeart/2005/8/layout/equation1"/>
    <dgm:cxn modelId="{56B7E680-49B6-49B8-A523-D9F472F5DBF9}" type="presParOf" srcId="{0C97F7A2-37BD-4699-82BE-998665D6C2F4}" destId="{41A4F5A5-ECFD-43AC-8F94-365EAF22E375}" srcOrd="9" destOrd="0" presId="urn:microsoft.com/office/officeart/2005/8/layout/equation1"/>
    <dgm:cxn modelId="{99CA1F65-089F-4964-A204-29C46941CDDC}" type="presParOf" srcId="{0C97F7A2-37BD-4699-82BE-998665D6C2F4}" destId="{F3135D47-C672-41C2-A397-B32D5CB66B59}" srcOrd="10" destOrd="0" presId="urn:microsoft.com/office/officeart/2005/8/layout/equation1"/>
    <dgm:cxn modelId="{27709F0B-A6D9-4049-B53A-DF35369B0012}" type="presParOf" srcId="{0C97F7A2-37BD-4699-82BE-998665D6C2F4}" destId="{7700551E-73C1-461F-9E63-23A614DF0B58}" srcOrd="11" destOrd="0" presId="urn:microsoft.com/office/officeart/2005/8/layout/equation1"/>
    <dgm:cxn modelId="{62F4A17F-E345-4CFE-AFBE-7671578B7EE1}" type="presParOf" srcId="{0C97F7A2-37BD-4699-82BE-998665D6C2F4}" destId="{485DBB1D-4269-41B1-B3F6-AF9A1C618461}" srcOrd="12" destOrd="0" presId="urn:microsoft.com/office/officeart/2005/8/layout/equation1"/>
    <dgm:cxn modelId="{F3205071-2E87-409A-8787-1DB56C36A4F4}" type="presParOf" srcId="{0C97F7A2-37BD-4699-82BE-998665D6C2F4}" destId="{F904F471-A5EB-43BC-900A-ACF9BE0E7EBB}" srcOrd="13" destOrd="0" presId="urn:microsoft.com/office/officeart/2005/8/layout/equation1"/>
    <dgm:cxn modelId="{88966AFD-BB1A-440C-974D-848C92A6B6D1}" type="presParOf" srcId="{0C97F7A2-37BD-4699-82BE-998665D6C2F4}" destId="{8D5AB824-4528-49E3-88CA-68D22319DFBA}" srcOrd="14" destOrd="0" presId="urn:microsoft.com/office/officeart/2005/8/layout/equation1"/>
    <dgm:cxn modelId="{58ABC57B-4C4F-4EB6-B4EB-DA9F0AE28D21}" type="presParOf" srcId="{0C97F7A2-37BD-4699-82BE-998665D6C2F4}" destId="{D4F16DBA-1306-473C-9C97-7F7286F50B0D}" srcOrd="15" destOrd="0" presId="urn:microsoft.com/office/officeart/2005/8/layout/equation1"/>
    <dgm:cxn modelId="{77101CD8-3DAE-4D97-95A0-E553D9EA324A}" type="presParOf" srcId="{0C97F7A2-37BD-4699-82BE-998665D6C2F4}" destId="{76B4CD10-5F1A-480D-80CC-8575975A7F32}" srcOrd="16" destOrd="0" presId="urn:microsoft.com/office/officeart/2005/8/layout/equation1"/>
  </dgm:cxnLst>
  <dgm:bg/>
  <dgm:whole/>
  <dgm:extLst>
    <a:ext uri="http://schemas.microsoft.com/office/drawing/2008/diagram">
      <dsp:dataModelExt xmlns:dsp="http://schemas.microsoft.com/office/drawing/2008/diagram" relId="rId20" minVer="http://schemas.openxmlformats.org/drawingml/2006/diagram"/>
    </a:ext>
  </dgm:extLst>
</dgm:dataModel>
</file>

<file path=xl/diagrams/data3.xml><?xml version="1.0" encoding="utf-8"?>
<dgm:dataModel xmlns:dgm="http://purl.oclc.org/ooxml/drawingml/diagram" xmlns:a="http://purl.oclc.org/ooxml/drawingml/main">
  <dgm:ptLst>
    <dgm:pt modelId="{23E23F50-1F9B-4978-9000-C6A108E30BD8}" type="doc">
      <dgm:prSet loTypeId="urn:microsoft.com/office/officeart/2005/8/layout/vList6" loCatId="list" qsTypeId="urn:microsoft.com/office/officeart/2005/8/quickstyle/simple1" qsCatId="simple" csTypeId="urn:microsoft.com/office/officeart/2005/8/colors/accent1_2" csCatId="accent1" phldr="1"/>
      <dgm:spPr/>
      <dgm:t>
        <a:bodyPr/>
        <a:lstStyle/>
        <a:p>
          <a:endParaRPr lang="es-ES"/>
        </a:p>
      </dgm:t>
    </dgm:pt>
    <dgm:pt modelId="{2EDE60C2-E184-4272-941F-BDE60DF6C208}">
      <dgm:prSet phldrT="[Texto]"/>
      <dgm:spPr/>
      <dgm:t>
        <a:bodyPr/>
        <a:lstStyle/>
        <a:p>
          <a:r>
            <a:rPr lang="es-ES"/>
            <a:t>Grafico Fomento</a:t>
          </a:r>
        </a:p>
      </dgm:t>
    </dgm:pt>
    <dgm:pt modelId="{32F6D974-425F-422B-A41B-8AB71D9E9BB7}" type="parTrans" cxnId="{37EE222C-002E-440C-BAC5-D3F3B8C171E8}">
      <dgm:prSet/>
      <dgm:spPr/>
      <dgm:t>
        <a:bodyPr/>
        <a:lstStyle/>
        <a:p>
          <a:endParaRPr lang="es-ES"/>
        </a:p>
      </dgm:t>
    </dgm:pt>
    <dgm:pt modelId="{1EEBDDF7-CB9A-4AE1-A028-893BA1871FAB}" type="sibTrans" cxnId="{37EE222C-002E-440C-BAC5-D3F3B8C171E8}">
      <dgm:prSet/>
      <dgm:spPr/>
      <dgm:t>
        <a:bodyPr/>
        <a:lstStyle/>
        <a:p>
          <a:endParaRPr lang="es-ES"/>
        </a:p>
      </dgm:t>
    </dgm:pt>
    <dgm:pt modelId="{2FFF8BCB-1597-406C-9863-0A60D4F3DD3F}" type="pres">
      <dgm:prSet presAssocID="{23E23F50-1F9B-4978-9000-C6A108E30BD8}" presName="Name0" presStyleCnt="0">
        <dgm:presLayoutVars>
          <dgm:dir/>
          <dgm:animLvl val="lvl"/>
          <dgm:resizeHandles/>
        </dgm:presLayoutVars>
      </dgm:prSet>
      <dgm:spPr/>
    </dgm:pt>
    <dgm:pt modelId="{72EEBE0B-46CD-4B74-8D77-AB8A1A919CF3}" type="pres">
      <dgm:prSet presAssocID="{2EDE60C2-E184-4272-941F-BDE60DF6C208}" presName="linNode" presStyleCnt="0"/>
      <dgm:spPr/>
    </dgm:pt>
    <dgm:pt modelId="{E8C85DC7-FA34-439F-BB3B-A20CA884B887}" type="pres">
      <dgm:prSet presAssocID="{2EDE60C2-E184-4272-941F-BDE60DF6C208}" presName="parentShp" presStyleLbl="node1" presStyleIdx="0" presStyleCnt="1" custLinFactY="-7.57%" custLinFactNeighborX="8.055%" custLinFactNeighborY="-100%">
        <dgm:presLayoutVars>
          <dgm:bulletEnabled val="1"/>
        </dgm:presLayoutVars>
      </dgm:prSet>
      <dgm:spPr/>
    </dgm:pt>
    <dgm:pt modelId="{86AD6C6F-FB21-43F5-8859-D50A8312C651}" type="pres">
      <dgm:prSet presAssocID="{2EDE60C2-E184-4272-941F-BDE60DF6C208}" presName="childShp" presStyleLbl="bgAccFollowNode1" presStyleIdx="0" presStyleCnt="1" custLinFactNeighborY="-1.328%">
        <dgm:presLayoutVars>
          <dgm:bulletEnabled val="1"/>
        </dgm:presLayoutVars>
      </dgm:prSet>
      <dgm:spPr/>
    </dgm:pt>
  </dgm:ptLst>
  <dgm:cxnLst>
    <dgm:cxn modelId="{37EE222C-002E-440C-BAC5-D3F3B8C171E8}" srcId="{23E23F50-1F9B-4978-9000-C6A108E30BD8}" destId="{2EDE60C2-E184-4272-941F-BDE60DF6C208}" srcOrd="0" destOrd="0" parTransId="{32F6D974-425F-422B-A41B-8AB71D9E9BB7}" sibTransId="{1EEBDDF7-CB9A-4AE1-A028-893BA1871FAB}"/>
    <dgm:cxn modelId="{6D5759A4-8D51-4A04-99DB-0BD7A9C98BB5}" type="presOf" srcId="{23E23F50-1F9B-4978-9000-C6A108E30BD8}" destId="{2FFF8BCB-1597-406C-9863-0A60D4F3DD3F}" srcOrd="0" destOrd="0" presId="urn:microsoft.com/office/officeart/2005/8/layout/vList6"/>
    <dgm:cxn modelId="{326CB4EF-11A8-4F77-BDFB-30A70BDAAD0B}" type="presOf" srcId="{2EDE60C2-E184-4272-941F-BDE60DF6C208}" destId="{E8C85DC7-FA34-439F-BB3B-A20CA884B887}" srcOrd="0" destOrd="0" presId="urn:microsoft.com/office/officeart/2005/8/layout/vList6"/>
    <dgm:cxn modelId="{CCF2F716-981E-4095-A503-15DE10B9925A}" type="presParOf" srcId="{2FFF8BCB-1597-406C-9863-0A60D4F3DD3F}" destId="{72EEBE0B-46CD-4B74-8D77-AB8A1A919CF3}" srcOrd="0" destOrd="0" presId="urn:microsoft.com/office/officeart/2005/8/layout/vList6"/>
    <dgm:cxn modelId="{8C991667-F697-4C08-B99F-61B207B947E0}" type="presParOf" srcId="{72EEBE0B-46CD-4B74-8D77-AB8A1A919CF3}" destId="{E8C85DC7-FA34-439F-BB3B-A20CA884B887}" srcOrd="0" destOrd="0" presId="urn:microsoft.com/office/officeart/2005/8/layout/vList6"/>
    <dgm:cxn modelId="{9511A68A-EA07-4C01-9583-744577C57730}" type="presParOf" srcId="{72EEBE0B-46CD-4B74-8D77-AB8A1A919CF3}" destId="{86AD6C6F-FB21-43F5-8859-D50A8312C651}" srcOrd="1" destOrd="0" presId="urn:microsoft.com/office/officeart/2005/8/layout/vList6"/>
  </dgm:cxnLst>
  <dgm:bg/>
  <dgm:whole/>
  <dgm:extLst>
    <a:ext uri="http://schemas.microsoft.com/office/drawing/2008/diagram">
      <dsp:dataModelExt xmlns:dsp="http://schemas.microsoft.com/office/drawing/2008/diagram" relId="rId39" minVer="http://schemas.openxmlformats.org/drawingml/2006/diagram"/>
    </a:ext>
  </dgm:extLst>
</dgm:dataModel>
</file>

<file path=xl/diagrams/drawing1.xml><?xml version="1.0" encoding="utf-8"?>
<dsp:drawing xmlns:dgm="http://purl.oclc.org/ooxml/drawingml/diagram" xmlns:dsp="http://schemas.microsoft.com/office/drawing/2008/diagram" xmlns:a="http://purl.oclc.org/ooxml/drawingml/main">
  <dsp:spTree>
    <dsp:nvGrpSpPr>
      <dsp:cNvPr id="0" name=""/>
      <dsp:cNvGrpSpPr/>
    </dsp:nvGrpSpPr>
    <dsp:grpSpPr/>
    <dsp:sp modelId="{21FEDD28-0C73-41A9-A9CD-E67AFB88CF46}">
      <dsp:nvSpPr>
        <dsp:cNvPr id="0" name=""/>
        <dsp:cNvSpPr/>
      </dsp:nvSpPr>
      <dsp:spPr>
        <a:xfrm rot="4396374">
          <a:off x="2546832" y="199351"/>
          <a:ext cx="714676" cy="498397"/>
        </a:xfrm>
        <a:prstGeom prst="swooshArrow">
          <a:avLst>
            <a:gd name="adj1" fmla="val 16310"/>
            <a:gd name="adj2" fmla="val 31370"/>
          </a:avLst>
        </a:prstGeom>
        <a:gradFill rotWithShape="0">
          <a:gsLst>
            <a:gs pos="0%">
              <a:schemeClr val="accent1">
                <a:hueOff val="0"/>
                <a:satOff val="0%"/>
                <a:lumOff val="0%"/>
                <a:alphaOff val="0%"/>
                <a:tint val="50%"/>
                <a:satMod val="300%"/>
              </a:schemeClr>
            </a:gs>
            <a:gs pos="35%">
              <a:schemeClr val="accent1">
                <a:hueOff val="0"/>
                <a:satOff val="0%"/>
                <a:lumOff val="0%"/>
                <a:alphaOff val="0%"/>
                <a:tint val="37%"/>
                <a:satMod val="300%"/>
              </a:schemeClr>
            </a:gs>
            <a:gs pos="100%">
              <a:schemeClr val="accent1">
                <a:hueOff val="0"/>
                <a:satOff val="0%"/>
                <a:lumOff val="0%"/>
                <a:alphaOff val="0%"/>
                <a:tint val="15%"/>
                <a:satMod val="350%"/>
              </a:schemeClr>
            </a:gs>
          </a:gsLst>
          <a:lin ang="16200000" scaled="1"/>
        </a:gradFill>
        <a:ln>
          <a:noFill/>
        </a:ln>
        <a:effectLst>
          <a:outerShdw blurRad="40000" dist="20000" dir="5400000" rotWithShape="0">
            <a:srgbClr val="000000">
              <a:alpha val="38%"/>
            </a:srgbClr>
          </a:outerShdw>
        </a:effectLst>
        <a:scene3d>
          <a:camera prst="orthographicFront"/>
          <a:lightRig rig="flat" dir="t"/>
        </a:scene3d>
        <a:sp3d prstMaterial="dkEdge">
          <a:bevelT w="8200" h="38100"/>
        </a:sp3d>
      </dsp:spPr>
      <dsp:style>
        <a:lnRef idx="0">
          <a:scrgbClr r="0%" g="0%" b="0%"/>
        </a:lnRef>
        <a:fillRef idx="2">
          <a:scrgbClr r="0%" g="0%" b="0%"/>
        </a:fillRef>
        <a:effectRef idx="1">
          <a:scrgbClr r="0%" g="0%" b="0%"/>
        </a:effectRef>
        <a:fontRef idx="minor">
          <a:schemeClr val="dk1"/>
        </a:fontRef>
      </dsp:style>
    </dsp:sp>
    <dsp:sp modelId="{A95682C3-8EFD-40EC-8602-433330BFC4CC}">
      <dsp:nvSpPr>
        <dsp:cNvPr id="0" name=""/>
        <dsp:cNvSpPr/>
      </dsp:nvSpPr>
      <dsp:spPr>
        <a:xfrm>
          <a:off x="1982078" y="-34609"/>
          <a:ext cx="1370636" cy="270897"/>
        </a:xfrm>
        <a:prstGeom prst="rect">
          <a:avLst/>
        </a:prstGeom>
        <a:noFill/>
        <a:ln>
          <a:noFill/>
        </a:ln>
        <a:effectLst/>
      </dsp:spPr>
      <dsp:style>
        <a:lnRef idx="0">
          <a:scrgbClr r="0%" g="0%" b="0%"/>
        </a:lnRef>
        <a:fillRef idx="0">
          <a:scrgbClr r="0%" g="0%" b="0%"/>
        </a:fillRef>
        <a:effectRef idx="0">
          <a:scrgbClr r="0%" g="0%" b="0%"/>
        </a:effectRef>
        <a:fontRef idx="minor"/>
      </dsp:style>
      <dsp:txBody>
        <a:bodyPr spcFirstLastPara="0" vert="horz" wrap="square" lIns="20320" tIns="20320" rIns="20320" bIns="20320" numCol="1" spcCol="1270" anchor="b" anchorCtr="0">
          <a:noAutofit/>
        </a:bodyPr>
        <a:lstStyle/>
        <a:p>
          <a:pPr marL="0" lvl="0" indent="0" algn="ctr" defTabSz="711200">
            <a:lnSpc>
              <a:spcPct val="90%"/>
            </a:lnSpc>
            <a:spcBef>
              <a:spcPct val="0%"/>
            </a:spcBef>
            <a:spcAft>
              <a:spcPct val="35%"/>
            </a:spcAft>
            <a:buNone/>
          </a:pPr>
          <a:r>
            <a:rPr lang="es-ES" sz="1600" kern="1200"/>
            <a:t>Acumulativo</a:t>
          </a:r>
        </a:p>
      </dsp:txBody>
      <dsp:txXfrm>
        <a:off x="1982078" y="-34609"/>
        <a:ext cx="1370636" cy="270897"/>
      </dsp:txXfrm>
    </dsp:sp>
  </dsp:spTree>
</dsp:drawing>
</file>

<file path=xl/diagrams/drawing2.xml><?xml version="1.0" encoding="utf-8"?>
<dsp:drawing xmlns:dgm="http://purl.oclc.org/ooxml/drawingml/diagram" xmlns:dsp="http://schemas.microsoft.com/office/drawing/2008/diagram" xmlns:a="http://purl.oclc.org/ooxml/drawingml/main">
  <dsp:spTree>
    <dsp:nvGrpSpPr>
      <dsp:cNvPr id="0" name=""/>
      <dsp:cNvGrpSpPr/>
    </dsp:nvGrpSpPr>
    <dsp:grpSpPr/>
    <dsp:sp modelId="{B679921F-BBFD-4D0E-9235-CB1CCBB1317F}">
      <dsp:nvSpPr>
        <dsp:cNvPr id="0" name=""/>
        <dsp:cNvSpPr/>
      </dsp:nvSpPr>
      <dsp:spPr>
        <a:xfrm>
          <a:off x="4886" y="199381"/>
          <a:ext cx="660099" cy="660099"/>
        </a:xfrm>
        <a:prstGeom prst="ellipse">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marL="0" lvl="0" indent="0" algn="ctr" defTabSz="666750">
            <a:lnSpc>
              <a:spcPct val="90%"/>
            </a:lnSpc>
            <a:spcBef>
              <a:spcPct val="0%"/>
            </a:spcBef>
            <a:spcAft>
              <a:spcPct val="35%"/>
            </a:spcAft>
            <a:buNone/>
          </a:pPr>
          <a:r>
            <a:rPr lang="es-ES" sz="1500" kern="1200"/>
            <a:t>85%</a:t>
          </a:r>
        </a:p>
      </dsp:txBody>
      <dsp:txXfrm>
        <a:off x="101555" y="296050"/>
        <a:ext cx="466761" cy="466761"/>
      </dsp:txXfrm>
    </dsp:sp>
    <dsp:sp modelId="{EF821109-5891-4321-9587-B5ABA8F35F83}">
      <dsp:nvSpPr>
        <dsp:cNvPr id="0" name=""/>
        <dsp:cNvSpPr/>
      </dsp:nvSpPr>
      <dsp:spPr>
        <a:xfrm>
          <a:off x="718585" y="338002"/>
          <a:ext cx="382857" cy="382857"/>
        </a:xfrm>
        <a:prstGeom prst="mathPlus">
          <a:avLst/>
        </a:prstGeom>
        <a:solidFill>
          <a:schemeClr val="accent1">
            <a:tint val="60%"/>
            <a:hueOff val="0"/>
            <a:satOff val="0%"/>
            <a:lumOff val="0%"/>
            <a:alphaOff val="0%"/>
          </a:schemeClr>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marL="0" lvl="0" indent="0" algn="ctr" defTabSz="266700">
            <a:lnSpc>
              <a:spcPct val="90%"/>
            </a:lnSpc>
            <a:spcBef>
              <a:spcPct val="0%"/>
            </a:spcBef>
            <a:spcAft>
              <a:spcPct val="35%"/>
            </a:spcAft>
            <a:buNone/>
          </a:pPr>
          <a:endParaRPr lang="es-ES" sz="600" kern="1200"/>
        </a:p>
      </dsp:txBody>
      <dsp:txXfrm>
        <a:off x="769333" y="484407"/>
        <a:ext cx="281361" cy="90047"/>
      </dsp:txXfrm>
    </dsp:sp>
    <dsp:sp modelId="{49B58BAB-74DF-41D7-9CD6-68A4F4B809EE}">
      <dsp:nvSpPr>
        <dsp:cNvPr id="0" name=""/>
        <dsp:cNvSpPr/>
      </dsp:nvSpPr>
      <dsp:spPr>
        <a:xfrm>
          <a:off x="1239490" y="214722"/>
          <a:ext cx="660099" cy="660099"/>
        </a:xfrm>
        <a:prstGeom prst="ellipse">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marL="0" lvl="0" indent="0" algn="ctr" defTabSz="666750">
            <a:lnSpc>
              <a:spcPct val="90%"/>
            </a:lnSpc>
            <a:spcBef>
              <a:spcPct val="0%"/>
            </a:spcBef>
            <a:spcAft>
              <a:spcPct val="35%"/>
            </a:spcAft>
            <a:buNone/>
          </a:pPr>
          <a:r>
            <a:rPr lang="es-ES" sz="1500" kern="1200"/>
            <a:t>100%</a:t>
          </a:r>
        </a:p>
      </dsp:txBody>
      <dsp:txXfrm>
        <a:off x="1336159" y="311391"/>
        <a:ext cx="466761" cy="466761"/>
      </dsp:txXfrm>
    </dsp:sp>
    <dsp:sp modelId="{CA48E2CF-6435-4616-B356-CC3DB4390950}">
      <dsp:nvSpPr>
        <dsp:cNvPr id="0" name=""/>
        <dsp:cNvSpPr/>
      </dsp:nvSpPr>
      <dsp:spPr>
        <a:xfrm>
          <a:off x="1868743" y="338002"/>
          <a:ext cx="382857" cy="382857"/>
        </a:xfrm>
        <a:prstGeom prst="mathPlus">
          <a:avLst/>
        </a:prstGeom>
        <a:solidFill>
          <a:schemeClr val="accent1">
            <a:tint val="60%"/>
            <a:hueOff val="0"/>
            <a:satOff val="0%"/>
            <a:lumOff val="0%"/>
            <a:alphaOff val="0%"/>
          </a:schemeClr>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marL="0" lvl="0" indent="0" algn="ctr" defTabSz="266700">
            <a:lnSpc>
              <a:spcPct val="90%"/>
            </a:lnSpc>
            <a:spcBef>
              <a:spcPct val="0%"/>
            </a:spcBef>
            <a:spcAft>
              <a:spcPct val="35%"/>
            </a:spcAft>
            <a:buNone/>
          </a:pPr>
          <a:endParaRPr lang="es-ES" sz="600" kern="1200"/>
        </a:p>
      </dsp:txBody>
      <dsp:txXfrm>
        <a:off x="1919491" y="484407"/>
        <a:ext cx="281361" cy="90047"/>
      </dsp:txXfrm>
    </dsp:sp>
    <dsp:sp modelId="{A5134AE9-8EFC-412E-92C4-1DA31204176A}">
      <dsp:nvSpPr>
        <dsp:cNvPr id="0" name=""/>
        <dsp:cNvSpPr/>
      </dsp:nvSpPr>
      <dsp:spPr>
        <a:xfrm>
          <a:off x="2305200" y="199381"/>
          <a:ext cx="660099" cy="660099"/>
        </a:xfrm>
        <a:prstGeom prst="ellipse">
          <a:avLst/>
        </a:prstGeom>
        <a:solidFill>
          <a:srgbClr val="FF0000"/>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marL="0" lvl="0" indent="0" algn="ctr" defTabSz="666750">
            <a:lnSpc>
              <a:spcPct val="90%"/>
            </a:lnSpc>
            <a:spcBef>
              <a:spcPct val="0%"/>
            </a:spcBef>
            <a:spcAft>
              <a:spcPct val="35%"/>
            </a:spcAft>
            <a:buNone/>
          </a:pPr>
          <a:r>
            <a:rPr lang="es-ES" sz="1500" kern="1200"/>
            <a:t>79%</a:t>
          </a:r>
        </a:p>
      </dsp:txBody>
      <dsp:txXfrm>
        <a:off x="2401869" y="296050"/>
        <a:ext cx="466761" cy="466761"/>
      </dsp:txXfrm>
    </dsp:sp>
    <dsp:sp modelId="{F3135D47-C672-41C2-A397-B32D5CB66B59}">
      <dsp:nvSpPr>
        <dsp:cNvPr id="0" name=""/>
        <dsp:cNvSpPr/>
      </dsp:nvSpPr>
      <dsp:spPr>
        <a:xfrm>
          <a:off x="3018900" y="338002"/>
          <a:ext cx="382857" cy="382857"/>
        </a:xfrm>
        <a:prstGeom prst="mathPlus">
          <a:avLst/>
        </a:prstGeom>
        <a:solidFill>
          <a:schemeClr val="accent1">
            <a:tint val="60%"/>
            <a:hueOff val="0"/>
            <a:satOff val="0%"/>
            <a:lumOff val="0%"/>
            <a:alphaOff val="0%"/>
          </a:schemeClr>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marL="0" lvl="0" indent="0" algn="ctr" defTabSz="266700">
            <a:lnSpc>
              <a:spcPct val="90%"/>
            </a:lnSpc>
            <a:spcBef>
              <a:spcPct val="0%"/>
            </a:spcBef>
            <a:spcAft>
              <a:spcPct val="35%"/>
            </a:spcAft>
            <a:buNone/>
          </a:pPr>
          <a:endParaRPr lang="es-ES" sz="600" kern="1200"/>
        </a:p>
      </dsp:txBody>
      <dsp:txXfrm>
        <a:off x="3069648" y="484407"/>
        <a:ext cx="281361" cy="90047"/>
      </dsp:txXfrm>
    </dsp:sp>
    <dsp:sp modelId="{485DBB1D-4269-41B1-B3F6-AF9A1C618461}">
      <dsp:nvSpPr>
        <dsp:cNvPr id="0" name=""/>
        <dsp:cNvSpPr/>
      </dsp:nvSpPr>
      <dsp:spPr>
        <a:xfrm>
          <a:off x="3455357" y="199381"/>
          <a:ext cx="660099" cy="660099"/>
        </a:xfrm>
        <a:prstGeom prst="ellipse">
          <a:avLst/>
        </a:prstGeom>
        <a:solidFill>
          <a:srgbClr val="FF0000"/>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marL="0" lvl="0" indent="0" algn="ctr" defTabSz="666750">
            <a:lnSpc>
              <a:spcPct val="90%"/>
            </a:lnSpc>
            <a:spcBef>
              <a:spcPct val="0%"/>
            </a:spcBef>
            <a:spcAft>
              <a:spcPct val="35%"/>
            </a:spcAft>
            <a:buNone/>
          </a:pPr>
          <a:r>
            <a:rPr lang="es-ES" sz="1500" kern="1200"/>
            <a:t>78%</a:t>
          </a:r>
        </a:p>
      </dsp:txBody>
      <dsp:txXfrm>
        <a:off x="3552026" y="296050"/>
        <a:ext cx="466761" cy="466761"/>
      </dsp:txXfrm>
    </dsp:sp>
    <dsp:sp modelId="{8D5AB824-4528-49E3-88CA-68D22319DFBA}">
      <dsp:nvSpPr>
        <dsp:cNvPr id="0" name=""/>
        <dsp:cNvSpPr/>
      </dsp:nvSpPr>
      <dsp:spPr>
        <a:xfrm>
          <a:off x="4169057" y="338002"/>
          <a:ext cx="382857" cy="382857"/>
        </a:xfrm>
        <a:prstGeom prst="mathEqual">
          <a:avLst/>
        </a:prstGeom>
        <a:solidFill>
          <a:schemeClr val="accent1">
            <a:tint val="60%"/>
            <a:hueOff val="0"/>
            <a:satOff val="0%"/>
            <a:lumOff val="0%"/>
            <a:alphaOff val="0%"/>
          </a:schemeClr>
        </a:solidFill>
        <a:ln>
          <a:noFill/>
        </a:ln>
        <a:effectLst/>
      </dsp:spPr>
      <dsp:style>
        <a:lnRef idx="0">
          <a:scrgbClr r="0%" g="0%" b="0%"/>
        </a:lnRef>
        <a:fillRef idx="1">
          <a:scrgbClr r="0%" g="0%" b="0%"/>
        </a:fillRef>
        <a:effectRef idx="0">
          <a:scrgbClr r="0%" g="0%" b="0%"/>
        </a:effectRef>
        <a:fontRef idx="minor">
          <a:schemeClr val="lt1"/>
        </a:fontRef>
      </dsp:style>
      <dsp:txBody>
        <a:bodyPr spcFirstLastPara="0" vert="horz" wrap="square" lIns="0" tIns="0" rIns="0" bIns="0" numCol="1" spcCol="1270" anchor="ctr" anchorCtr="0">
          <a:noAutofit/>
        </a:bodyPr>
        <a:lstStyle/>
        <a:p>
          <a:pPr marL="0" lvl="0" indent="0" algn="ctr" defTabSz="666750">
            <a:lnSpc>
              <a:spcPct val="90%"/>
            </a:lnSpc>
            <a:spcBef>
              <a:spcPct val="0%"/>
            </a:spcBef>
            <a:spcAft>
              <a:spcPct val="35%"/>
            </a:spcAft>
            <a:buNone/>
          </a:pPr>
          <a:endParaRPr lang="es-ES" sz="1500" kern="1200"/>
        </a:p>
      </dsp:txBody>
      <dsp:txXfrm>
        <a:off x="4219805" y="416871"/>
        <a:ext cx="281361" cy="225119"/>
      </dsp:txXfrm>
    </dsp:sp>
    <dsp:sp modelId="{76B4CD10-5F1A-480D-80CC-8575975A7F32}">
      <dsp:nvSpPr>
        <dsp:cNvPr id="0" name=""/>
        <dsp:cNvSpPr/>
      </dsp:nvSpPr>
      <dsp:spPr>
        <a:xfrm>
          <a:off x="4605515" y="199381"/>
          <a:ext cx="660099" cy="660099"/>
        </a:xfrm>
        <a:prstGeom prst="ellipse">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9050" tIns="19050" rIns="19050" bIns="19050" numCol="1" spcCol="1270" anchor="ctr" anchorCtr="0">
          <a:noAutofit/>
        </a:bodyPr>
        <a:lstStyle/>
        <a:p>
          <a:pPr marL="0" lvl="0" indent="0" algn="ctr" defTabSz="666750">
            <a:lnSpc>
              <a:spcPct val="90%"/>
            </a:lnSpc>
            <a:spcBef>
              <a:spcPct val="0%"/>
            </a:spcBef>
            <a:spcAft>
              <a:spcPct val="35%"/>
            </a:spcAft>
            <a:buNone/>
          </a:pPr>
          <a:r>
            <a:rPr lang="es-ES" sz="1500" kern="1200"/>
            <a:t>85%</a:t>
          </a:r>
        </a:p>
      </dsp:txBody>
      <dsp:txXfrm>
        <a:off x="4702184" y="296050"/>
        <a:ext cx="466761" cy="466761"/>
      </dsp:txXfrm>
    </dsp:sp>
  </dsp:spTree>
</dsp:drawing>
</file>

<file path=xl/diagrams/drawing3.xml><?xml version="1.0" encoding="utf-8"?>
<dsp:drawing xmlns:dgm="http://purl.oclc.org/ooxml/drawingml/diagram" xmlns:dsp="http://schemas.microsoft.com/office/drawing/2008/diagram" xmlns:a="http://purl.oclc.org/ooxml/drawingml/main">
  <dsp:spTree>
    <dsp:nvGrpSpPr>
      <dsp:cNvPr id="0" name=""/>
      <dsp:cNvGrpSpPr/>
    </dsp:nvGrpSpPr>
    <dsp:grpSpPr/>
    <dsp:sp modelId="{86AD6C6F-FB21-43F5-8859-D50A8312C651}">
      <dsp:nvSpPr>
        <dsp:cNvPr id="0" name=""/>
        <dsp:cNvSpPr/>
      </dsp:nvSpPr>
      <dsp:spPr>
        <a:xfrm>
          <a:off x="1376362" y="0"/>
          <a:ext cx="2064543" cy="602454"/>
        </a:xfrm>
        <a:prstGeom prst="rightArrow">
          <a:avLst>
            <a:gd name="adj1" fmla="val 75000"/>
            <a:gd name="adj2" fmla="val 50000"/>
          </a:avLst>
        </a:prstGeom>
        <a:solidFill>
          <a:schemeClr val="accent1">
            <a:alpha val="90%"/>
            <a:tint val="40%"/>
            <a:hueOff val="0"/>
            <a:satOff val="0%"/>
            <a:lumOff val="0%"/>
            <a:alphaOff val="0%"/>
          </a:schemeClr>
        </a:solidFill>
        <a:ln w="25400" cap="flat" cmpd="sng" algn="ctr">
          <a:solidFill>
            <a:schemeClr val="accent1">
              <a:alpha val="90%"/>
              <a:tint val="4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sp>
    <dsp:sp modelId="{E8C85DC7-FA34-439F-BB3B-A20CA884B887}">
      <dsp:nvSpPr>
        <dsp:cNvPr id="0" name=""/>
        <dsp:cNvSpPr/>
      </dsp:nvSpPr>
      <dsp:spPr>
        <a:xfrm>
          <a:off x="166298" y="0"/>
          <a:ext cx="1376362" cy="602454"/>
        </a:xfrm>
        <a:prstGeom prst="roundRect">
          <a:avLst/>
        </a:prstGeom>
        <a:solidFill>
          <a:schemeClr val="accent1">
            <a:hueOff val="0"/>
            <a:satOff val="0%"/>
            <a:lumOff val="0%"/>
            <a:alphaOff val="0%"/>
          </a:schemeClr>
        </a:solidFill>
        <a:ln w="25400" cap="flat" cmpd="sng" algn="ctr">
          <a:solidFill>
            <a:schemeClr val="lt1">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4770" tIns="32385" rIns="64770" bIns="32385" numCol="1" spcCol="1270" anchor="ctr" anchorCtr="0">
          <a:noAutofit/>
        </a:bodyPr>
        <a:lstStyle/>
        <a:p>
          <a:pPr marL="0" lvl="0" indent="0" algn="ctr" defTabSz="755650">
            <a:lnSpc>
              <a:spcPct val="90%"/>
            </a:lnSpc>
            <a:spcBef>
              <a:spcPct val="0%"/>
            </a:spcBef>
            <a:spcAft>
              <a:spcPct val="35%"/>
            </a:spcAft>
            <a:buNone/>
          </a:pPr>
          <a:r>
            <a:rPr lang="es-ES" sz="1700" kern="1200"/>
            <a:t>Grafico Fomento</a:t>
          </a:r>
        </a:p>
      </dsp:txBody>
      <dsp:txXfrm>
        <a:off x="195707" y="29409"/>
        <a:ext cx="1317544" cy="543636"/>
      </dsp:txXfrm>
    </dsp:sp>
  </dsp:spTree>
</dsp:drawing>
</file>

<file path=xl/diagrams/layout1.xml><?xml version="1.0" encoding="utf-8"?>
<dgm:layoutDef xmlns:dgm="http://purl.oclc.org/ooxml/drawingml/diagram" xmlns:a="http://purl.oclc.org/ooxml/drawingml/main" uniqueId="urn:microsoft.com/office/officeart/2009/3/layout/DescendingProcess">
  <dgm:title val=""/>
  <dgm:desc val=""/>
  <dgm:catLst>
    <dgm:cat type="process" pri="23500"/>
  </dgm:catLst>
  <dgm:sampData>
    <dgm:dataModel>
      <dgm:ptLst>
        <dgm:pt modelId="0" type="doc"/>
        <dgm:pt modelId="1">
          <dgm:prSet phldr="1"/>
        </dgm:pt>
        <dgm:pt modelId="2">
          <dgm:prSet phldr="1"/>
        </dgm:pt>
        <dgm:pt modelId="3">
          <dgm:prSet phldr="1"/>
        </dgm:pt>
        <dgm:pt modelId="4">
          <dgm:prSet phldr="1"/>
        </dgm:pt>
        <dgm:pt modelId="5">
          <dgm:prSet phldr="1"/>
        </dgm:pt>
      </dgm:ptLst>
      <dgm:cxnLst>
        <dgm:cxn modelId="6" srcId="0" destId="1" srcOrd="0" destOrd="0"/>
        <dgm:cxn modelId="7" srcId="0" destId="2" srcOrd="1" destOrd="0"/>
        <dgm:cxn modelId="8" srcId="0" destId="3" srcOrd="2" destOrd="0"/>
        <dgm:cxn modelId="9" srcId="0" destId="4" srcOrd="3" destOrd="0"/>
        <dgm:cxn modelId="10" srcId="0" destId="5" srcOrd="4" destOrd="0"/>
      </dgm:cxnLst>
      <dgm:bg/>
      <dgm:whole/>
    </dgm:dataModel>
  </dgm:sampData>
  <dgm:styleData>
    <dgm:dataModel>
      <dgm:ptLst>
        <dgm:pt modelId="0" type="doc"/>
        <dgm:pt modelId="1">
          <dgm:prSet phldr="1"/>
        </dgm:pt>
        <dgm:pt modelId="2">
          <dgm:prSet phldr="1"/>
        </dgm:pt>
        <dgm:pt modelId="3">
          <dgm:prSet phldr="1"/>
        </dgm:pt>
      </dgm:ptLst>
      <dgm:cxnLst>
        <dgm:cxn modelId="4" srcId="0" destId="1" srcOrd="0" destOrd="0"/>
        <dgm:cxn modelId="5" srcId="0" destId="2" srcOrd="1" destOrd="0"/>
        <dgm:cxn modelId="6" srcId="0" destId="3" srcOrd="2" destOrd="0"/>
      </dgm:cxnLst>
      <dgm:bg/>
      <dgm:whole/>
    </dgm:dataModel>
  </dgm:styleData>
  <dgm:clrData>
    <dgm:dataModel>
      <dgm:ptLst>
        <dgm:pt modelId="0" type="doc"/>
        <dgm:pt modelId="1">
          <dgm:prSet phldr="1"/>
        </dgm:pt>
        <dgm:pt modelId="2">
          <dgm:prSet phldr="1"/>
        </dgm:pt>
        <dgm:pt modelId="3">
          <dgm:prSet phldr="1"/>
        </dgm:pt>
      </dgm:ptLst>
      <dgm:cxnLst>
        <dgm:cxn modelId="4" srcId="0" destId="1" srcOrd="0" destOrd="0"/>
        <dgm:cxn modelId="5" srcId="0" destId="2" srcOrd="1" destOrd="0"/>
        <dgm:cxn modelId="6" srcId="0" destId="3" srcOrd="2" destOrd="0"/>
      </dgm:cxnLst>
      <dgm:bg/>
      <dgm:whole/>
    </dgm:dataModel>
  </dgm:clrData>
  <dgm:layoutNode name="Name0">
    <dgm:varLst>
      <dgm:chMax val="7"/>
      <dgm:chPref val="5"/>
    </dgm:varLst>
    <dgm:alg type="composite">
      <dgm:param type="ar" val="1.1"/>
    </dgm:alg>
    <dgm:shape xmlns:r="http://purl.oclc.org/ooxml/officeDocument/relationships" r:blip="">
      <dgm:adjLst/>
    </dgm:shape>
    <dgm:choose name="Name1">
      <dgm:if name="Name2" axis="ch" ptType="node" func="cnt" op="equ" val="1">
        <dgm:constrLst>
          <dgm:constr type="primFontSz" for="ch" ptType="node" op="equ" val="65"/>
          <dgm:constr type="w" for="ch" forName="arrowNode" refType="w" fact="0.75"/>
          <dgm:constr type="h" for="ch" forName="arrowNode" refType="h"/>
          <dgm:constr type="l" for="ch" forName="arrowNode" refType="w" fact="0.07"/>
          <dgm:constr type="t" for="ch" forName="arrowNode"/>
          <dgm:constr type="l" for="ch" forName="txNode1" refType="w" fact="0"/>
          <dgm:constr type="t" for="ch" forName="txNode1" refType="h" fact="0"/>
          <dgm:constr type="r" for="ch" forName="txNode1" refType="w" fact="0.37"/>
          <dgm:constr type="h" for="ch" forName="txNode1" refType="h" fact="0.16"/>
        </dgm:constrLst>
      </dgm:if>
      <dgm:if name="Name3" axis="ch" ptType="node" func="cnt" op="equ" val="2">
        <dgm:constrLst>
          <dgm:constr type="primFontSz" for="ch" ptType="node" op="equ" val="65"/>
          <dgm:constr type="w" for="ch" forName="arrowNode" refType="w" fact="0.75"/>
          <dgm:constr type="h" for="ch" forName="arrowNode" refType="h"/>
          <dgm:constr type="l" for="ch" forName="arrowNode" refType="w" fact="0.07"/>
          <dgm:constr type="t" for="ch" forName="arrowNode"/>
          <dgm:constr type="l" for="ch" forName="txNode1" refType="w" fact="0"/>
          <dgm:constr type="t" for="ch" forName="txNode1" refType="h" fact="0"/>
          <dgm:constr type="r" for="ch" forName="txNode1" refType="w" fact="0.37"/>
          <dgm:constr type="h" for="ch" forName="txNode1" refType="h" fact="0.16"/>
          <dgm:constr type="l" for="ch" forName="txNode2" refType="w" fact="0.5"/>
          <dgm:constr type="b" for="ch" forName="txNode2" refType="h"/>
          <dgm:constr type="r" for="ch" forName="txNode2" refType="w"/>
          <dgm:constr type="h" for="ch" forName="txNode2" refType="h" fact="0.16"/>
        </dgm:constrLst>
      </dgm:if>
      <dgm:if name="Name4" axis="ch" ptType="node" func="cnt" op="equ" val="3">
        <dgm:constrLst>
          <dgm:constr type="primFontSz" for="ch" ptType="node" op="equ" val="65"/>
          <dgm:constr type="w" for="ch" forName="arrowNode" refType="w" fact="0.75"/>
          <dgm:constr type="h" for="ch" forName="arrowNode" refType="h"/>
          <dgm:constr type="l" for="ch" forName="arrowNode" refType="w" fact="0.07"/>
          <dgm:constr type="t" for="ch" forName="arrowNode"/>
          <dgm:constr type="l" for="ch" forName="txNode1" refType="w" fact="0"/>
          <dgm:constr type="t" for="ch" forName="txNode1" refType="h" fact="0"/>
          <dgm:constr type="r" for="ch" forName="txNode1" refType="w" fact="0.37"/>
          <dgm:constr type="h" for="ch" forName="txNode1" refType="h" fact="0.16"/>
          <dgm:constr type="l" for="ch" forName="txNode2" refType="w" fact="0.56"/>
          <dgm:constr type="ctrY" for="ch" forName="txNode2" refType="h" fact="0.3992"/>
          <dgm:constr type="r" for="ch" forName="txNode2" refType="w"/>
          <dgm:constr type="h" for="ch" forName="txNode2" refType="h" fact="0.16"/>
          <dgm:constr type="l" for="ch" forName="txNode3" refType="w" fact="0.5"/>
          <dgm:constr type="b" for="ch" forName="txNode3" refType="h"/>
          <dgm:constr type="r" for="ch" forName="txNode3" refType="w"/>
          <dgm:constr type="h" for="ch" forName="txNode3" refType="h" fact="0.16"/>
          <dgm:constr type="ctrX" for="ch" forName="dotNode2" refType="w" fact="0.4782"/>
          <dgm:constr type="ctrY" for="ch" forName="dotNode2" refType="h" fact="0.3992"/>
          <dgm:constr type="h" for="ch" forName="dotNode2" refType="h" fact="0.0218"/>
          <dgm:constr type="w" for="ch" forName="dotNode2" refType="h" refFor="ch" refForName="dotNode2"/>
        </dgm:constrLst>
      </dgm:if>
      <dgm:if name="Name5" axis="ch" ptType="node" func="cnt" op="equ" val="4">
        <dgm:constrLst>
          <dgm:constr type="primFontSz" for="ch" ptType="node" op="equ" val="65"/>
          <dgm:constr type="w" for="ch" forName="arrowNode" refType="w" fact="0.75"/>
          <dgm:constr type="h" for="ch" forName="arrowNode" refType="h"/>
          <dgm:constr type="l" for="ch" forName="arrowNode" refType="w" fact="0.07"/>
          <dgm:constr type="t" for="ch" forName="arrowNode"/>
          <dgm:constr type="l" for="ch" forName="txNode1" refType="w" fact="0"/>
          <dgm:constr type="t" for="ch" forName="txNode1" refType="h" fact="0"/>
          <dgm:constr type="r" for="ch" forName="txNode1" refType="w" fact="0.37"/>
          <dgm:constr type="h" for="ch" forName="txNode1" refType="h" fact="0.16"/>
          <dgm:constr type="l" for="ch" forName="txNode2" refType="w" fact="0.49"/>
          <dgm:constr type="ctrY" for="ch" forName="txNode2" refType="h" fact="0.3153"/>
          <dgm:constr type="r" for="ch" forName="txNode2" refType="w"/>
          <dgm:constr type="h" for="ch" forName="txNode2" refType="h" fact="0.16"/>
          <dgm:constr type="l" for="ch" forName="txNode3" refType="w" fact="0"/>
          <dgm:constr type="ctrY" for="ch" forName="txNode3" refType="h" fact="0.5004"/>
          <dgm:constr type="r" for="ch" forName="txNode3" refType="w" fact="0.5"/>
          <dgm:constr type="h" for="ch" forName="txNode3" refType="h" fact="0.16"/>
          <dgm:constr type="l" for="ch" forName="txNode4" refType="w" fact="0.5"/>
          <dgm:constr type="b" for="ch" forName="txNode4" refType="h"/>
          <dgm:constr type="r" for="ch" forName="txNode4" refType="w"/>
          <dgm:constr type="h" for="ch" forName="txNode4" refType="h" fact="0.16"/>
          <dgm:constr type="ctrX" for="ch" forName="dotNode2" refType="w" fact="0.39"/>
          <dgm:constr type="ctrY" for="ch" forName="dotNode2" refType="h" fact="0.3153"/>
          <dgm:constr type="h" for="ch" forName="dotNode2" refType="h" fact="0.0218"/>
          <dgm:constr type="w" for="ch" forName="dotNode2" refType="h" refFor="ch" refForName="dotNode2"/>
          <dgm:constr type="ctrX" for="ch" forName="dotNode3" refType="w" fact="0.5626"/>
          <dgm:constr type="ctrY" for="ch" forName="dotNode3" refType="h" fact="0.5004"/>
          <dgm:constr type="h" for="ch" forName="dotNode3" refType="h" fact="0.0218"/>
          <dgm:constr type="w" for="ch" forName="dotNode3" refType="h" refFor="ch" refForName="dotNode3"/>
        </dgm:constrLst>
      </dgm:if>
      <dgm:if name="Name6" axis="ch" ptType="node" func="cnt" op="equ" val="5">
        <dgm:constrLst>
          <dgm:constr type="primFontSz" for="ch" ptType="node" op="equ" val="65"/>
          <dgm:constr type="w" for="ch" forName="arrowNode" refType="w" fact="0.75"/>
          <dgm:constr type="h" for="ch" forName="arrowNode" refType="h"/>
          <dgm:constr type="l" for="ch" forName="arrowNode" refType="w" fact="0.07"/>
          <dgm:constr type="t" for="ch" forName="arrowNode"/>
          <dgm:constr type="l" for="ch" forName="txNode1" refType="w" fact="0"/>
          <dgm:constr type="t" for="ch" forName="txNode1" refType="h" fact="0"/>
          <dgm:constr type="r" for="ch" forName="txNode1" refType="w" fact="0.37"/>
          <dgm:constr type="h" for="ch" forName="txNode1" refType="h" fact="0.16"/>
          <dgm:constr type="l" for="ch" forName="txNode2" refType="w" fact="0.46"/>
          <dgm:constr type="ctrY" for="ch" forName="txNode2" refType="h" fact="0.2885"/>
          <dgm:constr type="r" for="ch" forName="txNode2" refType="w"/>
          <dgm:constr type="h" for="ch" forName="txNode2" refType="h" fact="0.16"/>
          <dgm:constr type="l" for="ch" forName="txNode3" refType="w" fact="0"/>
          <dgm:constr type="ctrY" for="ch" forName="txNode3" refType="h" fact="0.4089"/>
          <dgm:constr type="r" for="ch" forName="txNode3" refType="w" fact="0.43"/>
          <dgm:constr type="h" for="ch" forName="txNode3" refType="h" fact="0.16"/>
          <dgm:constr type="l" for="ch" forName="txNode4" refType="w" fact="0.67"/>
          <dgm:constr type="ctrY" for="ch" forName="txNode4" refType="h" fact="0.5497"/>
          <dgm:constr type="r" for="ch" forName="txNode4" refType="w"/>
          <dgm:constr type="h" for="ch" forName="txNode4" refType="h" fact="0.16"/>
          <dgm:constr type="l" for="ch" forName="txNode5" refType="w" fact="0.5"/>
          <dgm:constr type="b" for="ch" forName="txNode5" refType="h"/>
          <dgm:constr type="r" for="ch" forName="txNode5" refType="w"/>
          <dgm:constr type="h" for="ch" forName="txNode5" refType="h" fact="0.16"/>
          <dgm:constr type="ctrX" for="ch" forName="dotNode2" refType="w" fact="0.3565"/>
          <dgm:constr type="ctrY" for="ch" forName="dotNode2" refType="h" fact="0.2885"/>
          <dgm:constr type="h" for="ch" forName="dotNode2" refType="h" fact="0.0218"/>
          <dgm:constr type="w" for="ch" forName="dotNode2" refType="h" refFor="ch" refForName="dotNode2"/>
          <dgm:constr type="ctrX" for="ch" forName="dotNode3" refType="w" fact="0.4922"/>
          <dgm:constr type="ctrY" for="ch" forName="dotNode3" refType="h" fact="0.4089"/>
          <dgm:constr type="h" for="ch" forName="dotNode3" refType="h" fact="0.0218"/>
          <dgm:constr type="w" for="ch" forName="dotNode3" refType="h" refFor="ch" refForName="dotNode3"/>
          <dgm:constr type="ctrX" for="ch" forName="dotNode4" refType="w" fact="0.5939"/>
          <dgm:constr type="ctrY" for="ch" forName="dotNode4" refType="h" fact="0.5497"/>
          <dgm:constr type="h" for="ch" forName="dotNode4" refType="h" fact="0.0218"/>
          <dgm:constr type="w" for="ch" forName="dotNode4" refType="h" refFor="ch" refForName="dotNode4"/>
        </dgm:constrLst>
      </dgm:if>
      <dgm:if name="Name7" axis="ch" ptType="node" func="cnt" op="equ" val="6">
        <dgm:constrLst>
          <dgm:constr type="primFontSz" for="ch" ptType="node" op="equ" val="65"/>
          <dgm:constr type="w" for="ch" forName="arrowNode" refType="w" fact="0.75"/>
          <dgm:constr type="h" for="ch" forName="arrowNode" refType="h"/>
          <dgm:constr type="l" for="ch" forName="arrowNode" refType="w" fact="0.07"/>
          <dgm:constr type="t" for="ch" forName="arrowNode"/>
          <dgm:constr type="l" for="ch" forName="txNode1" refType="w" fact="0"/>
          <dgm:constr type="t" for="ch" forName="txNode1" refType="h" fact="0"/>
          <dgm:constr type="r" for="ch" forName="txNode1" refType="w" fact="0.37"/>
          <dgm:constr type="h" for="ch" forName="txNode1" refType="h" fact="0.16"/>
          <dgm:constr type="l" for="ch" forName="txNode2" refType="w" fact="0.45"/>
          <dgm:constr type="ctrY" for="ch" forName="txNode2" refType="h" fact="0.2693"/>
          <dgm:constr type="r" for="ch" forName="txNode2" refType="w"/>
          <dgm:constr type="h" for="ch" forName="txNode2" refType="h" fact="0.16"/>
          <dgm:constr type="l" for="ch" forName="txNode3" refType="w" fact="0"/>
          <dgm:constr type="ctrY" for="ch" forName="txNode3" refType="h" fact="0.3638"/>
          <dgm:constr type="r" for="ch" forName="txNode3" refType="w" fact="0.37"/>
          <dgm:constr type="h" for="ch" forName="txNode3" refType="h" fact="0.16"/>
          <dgm:constr type="l" for="ch" forName="txNode4" refType="w" fact="0.63"/>
          <dgm:constr type="ctrY" for="ch" forName="txNode4" refType="h" fact="0.4744"/>
          <dgm:constr type="r" for="ch" forName="txNode4" refType="w"/>
          <dgm:constr type="h" for="ch" forName="txNode4" refType="h" fact="0.16"/>
          <dgm:constr type="l" for="ch" forName="txNode5" refType="w" fact="0"/>
          <dgm:constr type="ctrY" for="ch" forName="txNode5" refType="h" fact="0.5961"/>
          <dgm:constr type="r" for="ch" forName="txNode5" refType="w" fact="0.55"/>
          <dgm:constr type="h" for="ch" forName="txNode5" refType="h" fact="0.16"/>
          <dgm:constr type="l" for="ch" forName="txNode6" refType="w" fact="0.5"/>
          <dgm:constr type="b" for="ch" forName="txNode6" refType="h"/>
          <dgm:constr type="r" for="ch" forName="txNode6" refType="w"/>
          <dgm:constr type="h" for="ch" forName="txNode6" refType="h" fact="0.16"/>
          <dgm:constr type="ctrX" for="ch" forName="dotNode2" refType="w" fact="0.33"/>
          <dgm:constr type="ctrY" for="ch" forName="dotNode2" refType="h" fact="0.2693"/>
          <dgm:constr type="h" for="ch" forName="dotNode2" refType="h" fact="0.0218"/>
          <dgm:constr type="w" for="ch" forName="dotNode2" refType="h" refFor="ch" refForName="dotNode2"/>
          <dgm:constr type="ctrX" for="ch" forName="dotNode3" refType="w" fact="0.4419"/>
          <dgm:constr type="ctrY" for="ch" forName="dotNode3" refType="h" fact="0.3638"/>
          <dgm:constr type="h" for="ch" forName="dotNode3" refType="h" fact="0.0218"/>
          <dgm:constr type="w" for="ch" forName="dotNode3" refType="h" refFor="ch" refForName="dotNode3"/>
          <dgm:constr type="ctrX" for="ch" forName="dotNode4" refType="w" fact="0.5425"/>
          <dgm:constr type="ctrY" for="ch" forName="dotNode4" refType="h" fact="0.4744"/>
          <dgm:constr type="h" for="ch" forName="dotNode4" refType="h" fact="0.0218"/>
          <dgm:constr type="w" for="ch" forName="dotNode4" refType="h" refFor="ch" refForName="dotNode4"/>
          <dgm:constr type="ctrX" for="ch" forName="dotNode5" refType="w" fact="0.6153"/>
          <dgm:constr type="ctrY" for="ch" forName="dotNode5" refType="h" fact="0.5961"/>
          <dgm:constr type="h" for="ch" forName="dotNode5" refType="h" fact="0.0218"/>
          <dgm:constr type="w" for="ch" forName="dotNode5" refType="h" refFor="ch" refForName="dotNode5"/>
        </dgm:constrLst>
      </dgm:if>
      <dgm:else name="Name8">
        <dgm:constrLst>
          <dgm:constr type="primFontSz" for="ch" ptType="node" op="equ" val="65"/>
          <dgm:constr type="w" for="ch" forName="arrowNode" refType="w" fact="0.75"/>
          <dgm:constr type="h" for="ch" forName="arrowNode" refType="h"/>
          <dgm:constr type="l" for="ch" forName="arrowNode" refType="w" fact="0.07"/>
          <dgm:constr type="t" for="ch" forName="arrowNode"/>
          <dgm:constr type="l" for="ch" forName="txNode1" refType="w" fact="0"/>
          <dgm:constr type="t" for="ch" forName="txNode1" refType="h" fact="0"/>
          <dgm:constr type="r" for="ch" forName="txNode1" refType="w" fact="0.37"/>
          <dgm:constr type="h" for="ch" forName="txNode1" refType="h" fact="0.16"/>
          <dgm:constr type="l" for="ch" forName="txNode2" refType="w" fact="0.44"/>
          <dgm:constr type="ctrY" for="ch" forName="txNode2" refType="h" fact="0.2693"/>
          <dgm:constr type="r" for="ch" forName="txNode2" refType="w"/>
          <dgm:constr type="h" for="ch" forName="txNode2" refType="h" fact="0.16"/>
          <dgm:constr type="l" for="ch" forName="txNode3" refType="w" fact="0"/>
          <dgm:constr type="ctrY" for="ch" forName="txNode3" refType="h" fact="0.3424"/>
          <dgm:constr type="r" for="ch" forName="txNode3" refType="w" fact="0.33"/>
          <dgm:constr type="h" for="ch" forName="txNode3" refType="h" fact="0.16"/>
          <dgm:constr type="l" for="ch" forName="txNode4" refType="w" fact="0.61"/>
          <dgm:constr type="ctrY" for="ch" forName="txNode4" refType="h" fact="0.4276"/>
          <dgm:constr type="r" for="ch" forName="txNode4" refType="w"/>
          <dgm:constr type="h" for="ch" forName="txNode4" refType="h" fact="0.16"/>
          <dgm:constr type="l" for="ch" forName="txNode5" refType="w" fact="0"/>
          <dgm:constr type="ctrY" for="ch" forName="txNode5" refType="h" fact="0.5218"/>
          <dgm:constr type="r" for="ch" forName="txNode5" refType="w" fact="0.5"/>
          <dgm:constr type="h" for="ch" forName="txNode5" refType="h" fact="0.16"/>
          <dgm:constr type="l" for="ch" forName="txNode6" refType="w" fact="0.71"/>
          <dgm:constr type="ctrY" for="ch" forName="txNode6" refType="h" fact="0.6179"/>
          <dgm:constr type="r" for="ch" forName="txNode6" refType="w"/>
          <dgm:constr type="h" for="ch" forName="txNode6" refType="h" fact="0.16"/>
          <dgm:constr type="l" for="ch" forName="txNode7" refType="w" fact="0.5"/>
          <dgm:constr type="b" for="ch" forName="txNode7" refType="h"/>
          <dgm:constr type="r" for="ch" forName="txNode7" refType="w"/>
          <dgm:constr type="h" for="ch" forName="txNode7" refType="h" fact="0.16"/>
          <dgm:constr type="ctrX" for="ch" forName="dotNode2" refType="w" fact="0.33"/>
          <dgm:constr type="ctrY" for="ch" forName="dotNode2" refType="h" fact="0.2693"/>
          <dgm:constr type="h" for="ch" forName="dotNode2" refType="h" fact="0.0218"/>
          <dgm:constr type="w" for="ch" forName="dotNode2" refType="h" refFor="ch" refForName="dotNode2"/>
          <dgm:constr type="ctrX" for="ch" forName="dotNode3" refType="w" fact="0.425"/>
          <dgm:constr type="ctrY" for="ch" forName="dotNode3" refType="h" fact="0.3424"/>
          <dgm:constr type="h" for="ch" forName="dotNode3" refType="h" fact="0.0218"/>
          <dgm:constr type="w" for="ch" forName="dotNode3" refType="h" refFor="ch" refForName="dotNode3"/>
          <dgm:constr type="ctrX" for="ch" forName="dotNode4" refType="w" fact="0.505"/>
          <dgm:constr type="ctrY" for="ch" forName="dotNode4" refType="h" fact="0.4276"/>
          <dgm:constr type="h" for="ch" forName="dotNode4" refType="h" fact="0.0218"/>
          <dgm:constr type="w" for="ch" forName="dotNode4" refType="h" refFor="ch" refForName="dotNode4"/>
          <dgm:constr type="ctrX" for="ch" forName="dotNode5" refType="w" fact="0.5742"/>
          <dgm:constr type="ctrY" for="ch" forName="dotNode5" refType="h" fact="0.5218"/>
          <dgm:constr type="h" for="ch" forName="dotNode5" refType="h" fact="0.0218"/>
          <dgm:constr type="w" for="ch" forName="dotNode5" refType="h" refFor="ch" refForName="dotNode5"/>
          <dgm:constr type="ctrX" for="ch" forName="dotNode6" refType="w" fact="0.63"/>
          <dgm:constr type="ctrY" for="ch" forName="dotNode6" refType="h" fact="0.6179"/>
          <dgm:constr type="h" for="ch" forName="dotNode6" refType="h" fact="0.0218"/>
          <dgm:constr type="w" for="ch" forName="dotNode6" refType="h" refFor="ch" refForName="dotNode6"/>
        </dgm:constrLst>
      </dgm:else>
    </dgm:choose>
    <dgm:forEach name="Name9" axis="self" ptType="parTrans">
      <dgm:forEach name="Name10" axis="self" ptType="sibTrans" st="2">
        <dgm:forEach name="dotRepeat" axis="self">
          <dgm:layoutNode name="dotRepeatNode" styleLbl="fgShp">
            <dgm:alg type="sp"/>
            <dgm:shape xmlns:r="http://purl.oclc.org/ooxml/officeDocument/relationships" type="ellipse" r:blip="">
              <dgm:adjLst/>
            </dgm:shape>
            <dgm:presOf axis="self"/>
          </dgm:layoutNode>
        </dgm:forEach>
      </dgm:forEach>
    </dgm:forEach>
    <dgm:choose name="Name11">
      <dgm:if name="Name12" axis="ch" ptType="node" func="cnt" op="gte" val="1">
        <dgm:layoutNode name="arrowNode" styleLbl="node1">
          <dgm:alg type="sp"/>
          <dgm:shape xmlns:r="http://purl.oclc.org/ooxml/officeDocument/relationships" rot="73.2729" type="swooshArrow" r:blip="">
            <dgm:adjLst>
              <dgm:adj idx="1" val="0.1631"/>
              <dgm:adj idx="2" val="0.3137"/>
            </dgm:adjLst>
          </dgm:shape>
          <dgm:presOf/>
        </dgm:layoutNode>
      </dgm:if>
      <dgm:else name="Name13"/>
    </dgm:choose>
    <dgm:forEach name="Name14" axis="ch" ptType="node" cnt="1">
      <dgm:layoutNode name="txNode1" styleLbl="revTx">
        <dgm:varLst>
          <dgm:bulletEnabled val="1"/>
        </dgm:varLst>
        <dgm:alg type="tx">
          <dgm:param type="txAnchorVert" val="b"/>
        </dgm:alg>
        <dgm:shape xmlns:r="http://purl.oclc.org/ooxml/officeDocument/relationships" type="rect" r:blip="" zOrderOff="10">
          <dgm:adjLst/>
        </dgm:shape>
        <dgm:presOf axis="desOr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forEach name="Name15" axis="ch" ptType="node" st="2" cnt="1">
      <dgm:layoutNode name="txNode2" styleLbl="revTx">
        <dgm:varLst>
          <dgm:bulletEnabled val="1"/>
        </dgm:varLst>
        <dgm:choose name="Name16">
          <dgm:if name="Name17" axis="self" ptType="node" func="revPos" op="equ" val="1">
            <dgm:alg type="tx">
              <dgm:param type="txAnchorVert" val="t"/>
            </dgm:alg>
          </dgm:if>
          <dgm:if name="Name18" axis="self" ptType="node" func="posOdd" op="equ" val="1">
            <dgm:alg type="tx">
              <dgm:param type="parTxLTRAlign" val="r"/>
              <dgm:param type="parTxRTLAlign" val="r"/>
            </dgm:alg>
          </dgm:if>
          <dgm:else name="Name19">
            <dgm:alg type="tx">
              <dgm:param type="parTxLTRAlign" val="l"/>
              <dgm:param type="parTxRTLAlign" val="l"/>
            </dgm:alg>
          </dgm:else>
        </dgm:choose>
        <dgm:shape xmlns:r="http://purl.oclc.org/ooxml/officeDocument/relationships" type="rect" r:blip="" zOrderOff="10">
          <dgm:adjLst/>
        </dgm:shape>
        <dgm:presOf axis="desOr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choose name="Name20">
        <dgm:if name="Name21" axis="par ch" ptType="all node" func="cnt" op="neq" val="2">
          <dgm:forEach name="Name22" axis="follow" ptType="sibTrans" cnt="1">
            <dgm:layoutNode name="dotNode2">
              <dgm:alg type="sp"/>
              <dgm:shape xmlns:r="http://purl.oclc.org/ooxml/officeDocument/relationships" r:blip="">
                <dgm:adjLst/>
              </dgm:shape>
              <dgm:presOf/>
              <dgm:forEach name="Name23" ref="dotRepeat"/>
            </dgm:layoutNode>
          </dgm:forEach>
        </dgm:if>
        <dgm:else name="Name24"/>
      </dgm:choose>
    </dgm:forEach>
    <dgm:forEach name="Name25" axis="ch" ptType="node" st="3" cnt="1">
      <dgm:layoutNode name="txNode3" styleLbl="revTx">
        <dgm:varLst>
          <dgm:bulletEnabled val="1"/>
        </dgm:varLst>
        <dgm:choose name="Name26">
          <dgm:if name="Name27" axis="self" ptType="node" func="revPos" op="equ" val="1">
            <dgm:alg type="tx">
              <dgm:param type="txAnchorVert" val="t"/>
            </dgm:alg>
          </dgm:if>
          <dgm:if name="Name28" axis="self" ptType="node" func="posOdd" op="equ" val="1">
            <dgm:alg type="tx">
              <dgm:param type="parTxLTRAlign" val="r"/>
              <dgm:param type="parTxRTLAlign" val="r"/>
            </dgm:alg>
          </dgm:if>
          <dgm:else name="Name29">
            <dgm:alg type="tx">
              <dgm:param type="parTxLTRAlign" val="l"/>
              <dgm:param type="parTxRTLAlign" val="l"/>
            </dgm:alg>
          </dgm:else>
        </dgm:choose>
        <dgm:shape xmlns:r="http://purl.oclc.org/ooxml/officeDocument/relationships" type="rect" r:blip="" zOrderOff="10">
          <dgm:adjLst/>
        </dgm:shape>
        <dgm:presOf axis="desOr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choose name="Name30">
        <dgm:if name="Name31" axis="par ch" ptType="all node" func="cnt" op="neq" val="3">
          <dgm:forEach name="Name32" axis="follow" ptType="sibTrans" cnt="1">
            <dgm:layoutNode name="dotNode3">
              <dgm:alg type="sp"/>
              <dgm:shape xmlns:r="http://purl.oclc.org/ooxml/officeDocument/relationships" r:blip="">
                <dgm:adjLst/>
              </dgm:shape>
              <dgm:presOf/>
              <dgm:forEach name="Name33" ref="dotRepeat"/>
            </dgm:layoutNode>
          </dgm:forEach>
        </dgm:if>
        <dgm:else name="Name34"/>
      </dgm:choose>
    </dgm:forEach>
    <dgm:forEach name="Name35" axis="ch" ptType="node" st="4" cnt="1">
      <dgm:layoutNode name="txNode4" styleLbl="revTx">
        <dgm:varLst>
          <dgm:bulletEnabled val="1"/>
        </dgm:varLst>
        <dgm:choose name="Name36">
          <dgm:if name="Name37" axis="self" ptType="node" func="revPos" op="equ" val="1">
            <dgm:alg type="tx">
              <dgm:param type="txAnchorVert" val="t"/>
            </dgm:alg>
          </dgm:if>
          <dgm:if name="Name38" axis="self" ptType="node" func="posOdd" op="equ" val="1">
            <dgm:alg type="tx">
              <dgm:param type="parTxLTRAlign" val="r"/>
              <dgm:param type="parTxRTLAlign" val="r"/>
            </dgm:alg>
          </dgm:if>
          <dgm:else name="Name39">
            <dgm:alg type="tx">
              <dgm:param type="parTxLTRAlign" val="l"/>
              <dgm:param type="parTxRTLAlign" val="l"/>
            </dgm:alg>
          </dgm:else>
        </dgm:choose>
        <dgm:shape xmlns:r="http://purl.oclc.org/ooxml/officeDocument/relationships" type="rect" r:blip="" zOrderOff="10">
          <dgm:adjLst/>
        </dgm:shape>
        <dgm:presOf axis="desOr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choose name="Name40">
        <dgm:if name="Name41" axis="par ch" ptType="all node" func="cnt" op="neq" val="4">
          <dgm:forEach name="Name42" axis="follow" ptType="sibTrans" cnt="1">
            <dgm:layoutNode name="dotNode4">
              <dgm:alg type="sp"/>
              <dgm:shape xmlns:r="http://purl.oclc.org/ooxml/officeDocument/relationships" r:blip="">
                <dgm:adjLst/>
              </dgm:shape>
              <dgm:presOf/>
              <dgm:forEach name="Name43" ref="dotRepeat"/>
            </dgm:layoutNode>
          </dgm:forEach>
        </dgm:if>
        <dgm:else name="Name44"/>
      </dgm:choose>
    </dgm:forEach>
    <dgm:forEach name="Name45" axis="ch" ptType="node" st="5" cnt="1">
      <dgm:layoutNode name="txNode5" styleLbl="revTx">
        <dgm:varLst>
          <dgm:bulletEnabled val="1"/>
        </dgm:varLst>
        <dgm:choose name="Name46">
          <dgm:if name="Name47" axis="self" ptType="node" func="revPos" op="equ" val="1">
            <dgm:alg type="tx">
              <dgm:param type="txAnchorVert" val="t"/>
            </dgm:alg>
          </dgm:if>
          <dgm:if name="Name48" axis="self" ptType="node" func="posOdd" op="equ" val="1">
            <dgm:alg type="tx">
              <dgm:param type="parTxLTRAlign" val="r"/>
              <dgm:param type="parTxRTLAlign" val="r"/>
            </dgm:alg>
          </dgm:if>
          <dgm:else name="Name49">
            <dgm:alg type="tx">
              <dgm:param type="parTxLTRAlign" val="l"/>
              <dgm:param type="parTxRTLAlign" val="l"/>
            </dgm:alg>
          </dgm:else>
        </dgm:choose>
        <dgm:shape xmlns:r="http://purl.oclc.org/ooxml/officeDocument/relationships" type="rect" r:blip="" zOrderOff="10">
          <dgm:adjLst/>
        </dgm:shape>
        <dgm:presOf axis="desOr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choose name="Name50">
        <dgm:if name="Name51" axis="par ch" ptType="all node" func="cnt" op="neq" val="5">
          <dgm:forEach name="Name52" axis="follow" ptType="sibTrans" cnt="1">
            <dgm:layoutNode name="dotNode5">
              <dgm:alg type="sp"/>
              <dgm:shape xmlns:r="http://purl.oclc.org/ooxml/officeDocument/relationships" r:blip="">
                <dgm:adjLst/>
              </dgm:shape>
              <dgm:presOf/>
              <dgm:forEach name="Name53" ref="dotRepeat"/>
            </dgm:layoutNode>
          </dgm:forEach>
        </dgm:if>
        <dgm:else name="Name54"/>
      </dgm:choose>
    </dgm:forEach>
    <dgm:forEach name="Name55" axis="ch" ptType="node" st="6" cnt="1">
      <dgm:layoutNode name="txNode6" styleLbl="revTx">
        <dgm:varLst>
          <dgm:bulletEnabled val="1"/>
        </dgm:varLst>
        <dgm:choose name="Name56">
          <dgm:if name="Name57" axis="self" ptType="node" func="revPos" op="equ" val="1">
            <dgm:alg type="tx">
              <dgm:param type="txAnchorVert" val="t"/>
            </dgm:alg>
          </dgm:if>
          <dgm:if name="Name58" axis="self" ptType="node" func="posOdd" op="equ" val="1">
            <dgm:alg type="tx">
              <dgm:param type="parTxLTRAlign" val="r"/>
              <dgm:param type="parTxRTLAlign" val="r"/>
            </dgm:alg>
          </dgm:if>
          <dgm:else name="Name59">
            <dgm:alg type="tx">
              <dgm:param type="parTxLTRAlign" val="l"/>
              <dgm:param type="parTxRTLAlign" val="l"/>
            </dgm:alg>
          </dgm:else>
        </dgm:choose>
        <dgm:shape xmlns:r="http://purl.oclc.org/ooxml/officeDocument/relationships" type="rect" r:blip="" zOrderOff="10">
          <dgm:adjLst/>
        </dgm:shape>
        <dgm:presOf axis="desOr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choose name="Name60">
        <dgm:if name="Name61" axis="par ch" ptType="all node" func="cnt" op="neq" val="6">
          <dgm:forEach name="Name62" axis="follow" ptType="sibTrans" cnt="1">
            <dgm:layoutNode name="dotNode6">
              <dgm:alg type="sp"/>
              <dgm:shape xmlns:r="http://purl.oclc.org/ooxml/officeDocument/relationships" r:blip="">
                <dgm:adjLst/>
              </dgm:shape>
              <dgm:presOf/>
              <dgm:forEach name="Name63" ref="dotRepeat"/>
            </dgm:layoutNode>
          </dgm:forEach>
        </dgm:if>
        <dgm:else name="Name64"/>
      </dgm:choose>
    </dgm:forEach>
    <dgm:forEach name="Name65" axis="ch" ptType="node" st="7" cnt="1">
      <dgm:layoutNode name="txNode7" styleLbl="revTx">
        <dgm:varLst>
          <dgm:bulletEnabled val="1"/>
        </dgm:varLst>
        <dgm:alg type="tx">
          <dgm:param type="txAnchorVert" val="t"/>
        </dgm:alg>
        <dgm:shape xmlns:r="http://purl.oclc.org/ooxml/officeDocument/relationships" type="rect" r:blip="" zOrderOff="10">
          <dgm:adjLst/>
        </dgm:shape>
        <dgm:presOf axis="desOrSelf" ptType="node"/>
        <dgm:constrLst>
          <dgm:constr type="lMarg" refType="primFontSz" fact="0.1"/>
          <dgm:constr type="rMarg" refType="primFontSz" fact="0.1"/>
          <dgm:constr type="tMarg" refType="primFontSz" fact="0.1"/>
          <dgm:constr type="bMarg" refType="primFontSz" fact="0.1"/>
        </dgm:constrLst>
        <dgm:ruleLst>
          <dgm:rule type="primFontSz" val="5" fact="NaN" max="NaN"/>
        </dgm:ruleLst>
      </dgm:layoutNode>
    </dgm:forEach>
  </dgm:layoutNode>
</dgm:layoutDef>
</file>

<file path=xl/diagrams/layout2.xml><?xml version="1.0" encoding="utf-8"?>
<dgm:layoutDef xmlns:dgm="http://purl.oclc.org/ooxml/drawingml/diagram" xmlns:a="http://purl.oclc.org/ooxml/drawingml/main" uniqueId="urn:microsoft.com/office/officeart/2005/8/layout/equation1">
  <dgm:title val=""/>
  <dgm:desc val=""/>
  <dgm:catLst>
    <dgm:cat type="relationship" pri="17000"/>
    <dgm:cat type="process" pri="25000"/>
  </dgm:catLst>
  <dgm:sampData useDef="1">
    <dgm:dataModel>
      <dgm:pt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linearFlow">
    <dgm:varLst>
      <dgm:dir/>
      <dgm:resizeHandles val="exact"/>
    </dgm:varLst>
    <dgm:choose name="Name0">
      <dgm:if name="Name1" func="var" arg="dir" op="equ" val="norm">
        <dgm:alg type="lin">
          <dgm:param type="fallback" val="2D"/>
        </dgm:alg>
      </dgm:if>
      <dgm:else name="Name2">
        <dgm:alg type="lin">
          <dgm:param type="linDir" val="fromR"/>
          <dgm:param type="fallback" val="2D"/>
        </dgm:alg>
      </dgm:else>
    </dgm:choose>
    <dgm:shape xmlns:r="http://purl.oclc.org/ooxml/officeDocument/relationships" r:blip="">
      <dgm:adjLst/>
    </dgm:shape>
    <dgm:presOf/>
    <dgm:constrLst>
      <dgm:constr type="w" for="ch" ptType="node" refType="w"/>
      <dgm:constr type="w" for="ch" ptType="sibTrans" refType="w" refFor="ch" refPtType="node" fact="0.58"/>
      <dgm:constr type="primFontSz" for="ch" ptType="node" op="equ" val="65"/>
      <dgm:constr type="primFontSz" for="ch" ptType="sibTrans" op="equ" val="55"/>
      <dgm:constr type="primFontSz" for="ch" ptType="sibTrans" refType="primFontSz" refFor="ch" refPtType="node" op="lte" fact="0.8"/>
      <dgm:constr type="w" for="ch" forName="spacerL" refType="w" refFor="ch" refPtType="sibTrans" fact="0.14"/>
      <dgm:constr type="w" for="ch" forName="spacerR" refType="w" refFor="ch" refPtType="sibTrans" fact="0.14"/>
    </dgm:constrLst>
    <dgm:ruleLst/>
    <dgm:forEach name="nodesForEach" axis="ch" ptType="node">
      <dgm:layoutNode name="node">
        <dgm:varLst>
          <dgm:bulletEnabled val="1"/>
        </dgm:varLst>
        <dgm:alg type="tx">
          <dgm:param type="txAnchorVertCh" val="mid"/>
        </dgm:alg>
        <dgm:shape xmlns:r="http://purl.oclc.org/ooxml/officeDocument/relationships" type="ellipse" r:blip="">
          <dgm:adjLst/>
        </dgm:shape>
        <dgm:presOf axis="desOrSelf" ptType="node"/>
        <dgm:constrLst>
          <dgm:constr type="h" refType="w"/>
          <dgm:constr type="tMarg" refType="primFontSz" fact="0.1"/>
          <dgm:constr type="bMarg" refType="primFontSz" fact="0.1"/>
          <dgm:constr type="lMarg" refType="primFontSz" fact="0.1"/>
          <dgm:constr type="rMarg" refType="primFontSz" fact="0.1"/>
        </dgm:constrLst>
        <dgm:ruleLst>
          <dgm:rule type="primFontSz" val="5" fact="NaN" max="NaN"/>
        </dgm:ruleLst>
      </dgm:layoutNode>
      <dgm:forEach name="sibTransForEach" axis="followSib" ptType="sibTrans" cnt="1">
        <dgm:layoutNode name="spacerL">
          <dgm:alg type="sp"/>
          <dgm:shape xmlns:r="http://purl.oclc.org/ooxml/officeDocument/relationships" r:blip="">
            <dgm:adjLst/>
          </dgm:shape>
          <dgm:presOf/>
          <dgm:constrLst/>
          <dgm:ruleLst/>
        </dgm:layoutNode>
        <dgm:layoutNode name="sibTrans">
          <dgm:alg type="tx"/>
          <dgm:choose name="Name3">
            <dgm:if name="Name4" axis="followSib" ptType="sibTrans" func="cnt" op="equ" val="0">
              <dgm:shape xmlns:r="http://purl.oclc.org/ooxml/officeDocument/relationships" type="mathEqual" r:blip="">
                <dgm:adjLst/>
              </dgm:shape>
            </dgm:if>
            <dgm:else name="Name5">
              <dgm:shape xmlns:r="http://purl.oclc.org/ooxml/officeDocument/relationships" type="mathPlus" r:blip="">
                <dgm:adjLst/>
              </dgm:shape>
            </dgm:else>
          </dgm:choose>
          <dgm:presOf axis="self"/>
          <dgm:constrLst>
            <dgm:constr type="h" refType="w"/>
            <dgm:constr type="lMarg"/>
            <dgm:constr type="rMarg"/>
            <dgm:constr type="tMarg"/>
            <dgm:constr type="bMarg"/>
          </dgm:constrLst>
          <dgm:ruleLst>
            <dgm:rule type="primFontSz" val="5" fact="NaN" max="NaN"/>
          </dgm:ruleLst>
        </dgm:layoutNode>
        <dgm:layoutNode name="spacerR">
          <dgm:alg type="sp"/>
          <dgm:shape xmlns:r="http://purl.oclc.org/ooxml/officeDocument/relationships" r:blip="">
            <dgm:adjLst/>
          </dgm:shape>
          <dgm:presOf/>
          <dgm:constrLst/>
          <dgm:ruleLst/>
        </dgm:layoutNode>
      </dgm:forEach>
    </dgm:forEach>
  </dgm:layoutNode>
</dgm:layoutDef>
</file>

<file path=xl/diagrams/layout3.xml><?xml version="1.0" encoding="utf-8"?>
<dgm:layoutDef xmlns:dgm="http://purl.oclc.org/ooxml/drawingml/diagram" xmlns:a="http://purl.oclc.org/ooxml/drawingml/main" uniqueId="urn:microsoft.com/office/officeart/2005/8/layout/vList6">
  <dgm:title val=""/>
  <dgm:desc val=""/>
  <dgm:catLst>
    <dgm:cat type="process" pri="22000"/>
    <dgm:cat type="list" pri="17000"/>
  </dgm:catLst>
  <dgm:sampData>
    <dgm:dataModel>
      <dgm:ptLst>
        <dgm:pt modelId="0" type="doc"/>
        <dgm:pt modelId="1">
          <dgm:prSet phldr="1"/>
        </dgm:pt>
        <dgm:pt modelId="11">
          <dgm:prSet phldr="1"/>
        </dgm:pt>
        <dgm:pt modelId="12">
          <dgm:prSet phldr="1"/>
        </dgm:pt>
        <dgm:pt modelId="2">
          <dgm:prSet phldr="1"/>
        </dgm:pt>
        <dgm:pt modelId="21">
          <dgm:prSet phldr="1"/>
        </dgm:pt>
        <dgm:pt modelId="22">
          <dgm:prSet phldr="1"/>
        </dgm:pt>
      </dgm:ptLst>
      <dgm:cxnLst>
        <dgm:cxn modelId="4" srcId="0" destId="1" srcOrd="0" destOrd="0"/>
        <dgm:cxn modelId="5" srcId="0" destId="2" srcOrd="1" destOrd="0"/>
        <dgm:cxn modelId="13" srcId="1" destId="11" srcOrd="0" destOrd="0"/>
        <dgm:cxn modelId="14" srcId="1" destId="12" srcOrd="0" destOrd="0"/>
        <dgm:cxn modelId="23" srcId="2" destId="21" srcOrd="0" destOrd="0"/>
        <dgm:cxn modelId="24" srcId="2" destId="22" srcOrd="0" destOrd="0"/>
      </dgm:cxnLst>
      <dgm:bg/>
      <dgm:whole/>
    </dgm:dataModel>
  </dgm:sampData>
  <dgm:styleData>
    <dgm:dataModel>
      <dgm:ptLst>
        <dgm:pt modelId="0" type="doc"/>
        <dgm:pt modelId="1"/>
        <dgm:pt modelId="2"/>
      </dgm:ptLst>
      <dgm:cxnLst>
        <dgm:cxn modelId="3" srcId="0" destId="1" srcOrd="0" destOrd="0"/>
        <dgm:cxn modelId="4" srcId="0" destId="2" srcOrd="1" destOrd="0"/>
      </dgm:cxnLst>
      <dgm:bg/>
      <dgm:whole/>
    </dgm:dataModel>
  </dgm:styleData>
  <dgm:clrData>
    <dgm:dataModel>
      <dgm:ptLst>
        <dgm:pt modelId="0" type="doc"/>
        <dgm:pt modelId="1"/>
        <dgm:pt modelId="2"/>
        <dgm:pt modelId="3"/>
        <dgm:pt modelId="4"/>
      </dgm:ptLst>
      <dgm:cxnLst>
        <dgm:cxn modelId="5" srcId="0" destId="1" srcOrd="0" destOrd="0"/>
        <dgm:cxn modelId="6" srcId="0" destId="2" srcOrd="1" destOrd="0"/>
        <dgm:cxn modelId="7" srcId="0" destId="3" srcOrd="2" destOrd="0"/>
        <dgm:cxn modelId="8" srcId="0" destId="4" srcOrd="3" destOrd="0"/>
      </dgm:cxnLst>
      <dgm:bg/>
      <dgm:whole/>
    </dgm:dataModel>
  </dgm:clrData>
  <dgm:layoutNode name="Name0">
    <dgm:varLst>
      <dgm:dir/>
      <dgm:animLvl val="lvl"/>
      <dgm:resizeHandles/>
    </dgm:varLst>
    <dgm:alg type="lin">
      <dgm:param type="linDir" val="fromT"/>
    </dgm:alg>
    <dgm:shape xmlns:r="http://purl.oclc.org/ooxml/officeDocument/relationships" r:blip="">
      <dgm:adjLst/>
    </dgm:shape>
    <dgm:presOf/>
    <dgm:constrLst>
      <dgm:constr type="w" for="ch" forName="linNode" refType="w"/>
      <dgm:constr type="h" for="ch" forName="linNode" refType="h"/>
      <dgm:constr type="h" for="ch" forName="spacing" refType="h" refFor="ch" refForName="linNode" fact="0.1"/>
      <dgm:constr type="primFontSz" for="des" forName="parentShp" op="equ" val="65"/>
      <dgm:constr type="primFontSz" for="des" forName="childShp" op="equ" val="65"/>
    </dgm:constrLst>
    <dgm:ruleLst/>
    <dgm:forEach name="Name1" axis="ch" ptType="node">
      <dgm:layoutNode name="linNode">
        <dgm:choose name="Name2">
          <dgm:if name="Name3" func="var" arg="dir" op="equ" val="norm">
            <dgm:alg type="lin">
              <dgm:param type="linDir" val="fromL"/>
            </dgm:alg>
          </dgm:if>
          <dgm:else name="Name4">
            <dgm:alg type="lin">
              <dgm:param type="linDir" val="fromR"/>
            </dgm:alg>
          </dgm:else>
        </dgm:choose>
        <dgm:shape xmlns:r="http://purl.oclc.org/ooxml/officeDocument/relationships" r:blip="">
          <dgm:adjLst/>
        </dgm:shape>
        <dgm:presOf/>
        <dgm:choose name="Name5">
          <dgm:if name="Name6" func="var" arg="dir" op="equ" val="norm">
            <dgm:constrLst>
              <dgm:constr type="w" for="ch" forName="parentShp" refType="w" fact="0.4"/>
              <dgm:constr type="h" for="ch" forName="parentShp" refType="h"/>
              <dgm:constr type="w" for="ch" forName="childShp" refType="w" fact="0.6"/>
              <dgm:constr type="h" for="ch" forName="childShp" refType="h" refFor="ch" refForName="parentShp"/>
            </dgm:constrLst>
          </dgm:if>
          <dgm:else name="Name7">
            <dgm:constrLst>
              <dgm:constr type="w" for="ch" forName="parentShp" refType="w" fact="0.4"/>
              <dgm:constr type="h" for="ch" forName="parentShp" refType="h"/>
              <dgm:constr type="w" for="ch" forName="childShp" refType="w" fact="0.6"/>
              <dgm:constr type="h" for="ch" forName="childShp" refType="h" refFor="ch" refForName="parentShp"/>
            </dgm:constrLst>
          </dgm:else>
        </dgm:choose>
        <dgm:ruleLst/>
        <dgm:layoutNode name="parentShp" styleLbl="node1">
          <dgm:varLst>
            <dgm:bulletEnabled val="1"/>
          </dgm:varLst>
          <dgm:alg type="tx"/>
          <dgm:shape xmlns:r="http://purl.oclc.org/ooxml/officeDocument/relationships" type="roundRect" r:blip="">
            <dgm:adjLst/>
          </dgm:shape>
          <dgm:presOf axis="self" ptType="node"/>
          <dgm:constrLst>
            <dgm:constr type="tMarg" refType="primFontSz" fact="0.15"/>
            <dgm:constr type="bMarg" refType="primFontSz" fact="0.15"/>
            <dgm:constr type="lMarg" refType="primFontSz" fact="0.3"/>
            <dgm:constr type="rMarg" refType="primFontSz" fact="0.3"/>
          </dgm:constrLst>
          <dgm:ruleLst>
            <dgm:rule type="primFontSz" val="5" fact="NaN" max="NaN"/>
          </dgm:ruleLst>
        </dgm:layoutNode>
        <dgm:layoutNode name="childShp" styleLbl="bgAccFollowNode1">
          <dgm:varLst>
            <dgm:bulletEnabled val="1"/>
          </dgm:varLst>
          <dgm:alg type="tx">
            <dgm:param type="stBulletLvl" val="1"/>
          </dgm:alg>
          <dgm:choose name="Name8">
            <dgm:if name="Name9" func="var" arg="dir" op="equ" val="norm">
              <dgm:shape xmlns:r="http://purl.oclc.org/ooxml/officeDocument/relationships" type="rightArrow" r:blip="" zOrderOff="-2">
                <dgm:adjLst>
                  <dgm:adj idx="1" val="0.75"/>
                </dgm:adjLst>
              </dgm:shape>
            </dgm:if>
            <dgm:else name="Name10">
              <dgm:shape xmlns:r="http://purl.oclc.org/ooxml/officeDocument/relationships" rot="180" type="rightArrow" r:blip="" zOrderOff="-2">
                <dgm:adjLst>
                  <dgm:adj idx="1" val="0.75"/>
                </dgm:adjLst>
              </dgm:shape>
            </dgm:else>
          </dgm:choose>
          <dgm:presOf axis="des" ptType="node"/>
          <dgm:constrLst>
            <dgm:constr type="secFontSz" refType="primFontSz"/>
            <dgm:constr type="tMarg" refType="primFontSz" fact="0.05"/>
            <dgm:constr type="bMarg" refType="primFontSz" fact="0.05"/>
            <dgm:constr type="lMarg" refType="primFontSz" fact="0.05"/>
            <dgm:constr type="rMarg" refType="primFontSz" fact="0.05"/>
          </dgm:constrLst>
          <dgm:ruleLst>
            <dgm:rule type="primFontSz" val="5" fact="NaN" max="NaN"/>
          </dgm:ruleLst>
        </dgm:layoutNode>
      </dgm:layoutNode>
      <dgm:forEach name="Name11" axis="followSib" ptType="sibTrans" cnt="1">
        <dgm:layoutNode name="spacing">
          <dgm:alg type="sp"/>
          <dgm:shape xmlns:r="http://purl.oclc.org/ooxml/officeDocument/relationships" r:blip="">
            <dgm:adjLst/>
          </dgm:shape>
          <dgm:presOf/>
          <dgm:constrLst/>
          <dgm:ruleLst/>
        </dgm:layoutNode>
      </dgm:forEach>
    </dgm:forEach>
  </dgm:layoutNode>
</dgm:layoutDef>
</file>

<file path=xl/diagrams/quickStyle1.xml><?xml version="1.0" encoding="utf-8"?>
<dgm:styleDef xmlns:dgm="http://purl.oclc.org/ooxml/drawingml/diagram" xmlns:a="http://purl.oclc.org/ooxml/drawingml/main" uniqueId="urn:microsoft.com/office/officeart/2005/8/quickstyle/simple3">
  <dgm:title val=""/>
  <dgm:desc val=""/>
  <dgm:catLst>
    <dgm:cat type="simple" pri="10300"/>
  </dgm:catLst>
  <dgm:scene3d>
    <a:camera prst="orthographicFront"/>
    <a:lightRig rig="threePt" dir="t"/>
  </dgm:scene3d>
  <dgm:styleLbl name="node0">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lnNode1">
    <dgm:scene3d>
      <a:camera prst="orthographicFront"/>
      <a:lightRig rig="flat" dir="t"/>
    </dgm:scene3d>
    <dgm:sp3d prstMaterial="dkEdge">
      <a:bevelT w="8200" h="38100"/>
    </dgm:sp3d>
    <dgm:txPr/>
    <dgm:style>
      <a:lnRef idx="1">
        <a:scrgbClr r="0%" g="0%" b="0%"/>
      </a:lnRef>
      <a:fillRef idx="2">
        <a:scrgbClr r="0%" g="0%" b="0%"/>
      </a:fillRef>
      <a:effectRef idx="0">
        <a:scrgbClr r="0%" g="0%" b="0%"/>
      </a:effectRef>
      <a:fontRef idx="minor">
        <a:schemeClr val="dk1"/>
      </a:fontRef>
    </dgm:style>
  </dgm:styleLbl>
  <dgm:styleLbl name="vennNode1">
    <dgm:scene3d>
      <a:camera prst="orthographicFront"/>
      <a:lightRig rig="flat" dir="t"/>
    </dgm:scene3d>
    <dgm:sp3d prstMaterial="dkEdge">
      <a:bevelT w="8200" h="38100"/>
    </dgm:sp3d>
    <dgm:txPr/>
    <dgm:style>
      <a:lnRef idx="0">
        <a:scrgbClr r="0%" g="0%" b="0%"/>
      </a:lnRef>
      <a:fillRef idx="2">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node1">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node2">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node3">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node4">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fgImgPlace1">
    <dgm:scene3d>
      <a:camera prst="orthographicFront"/>
      <a:lightRig rig="threePt" dir="t"/>
    </dgm:scene3d>
    <dgm:sp3d/>
    <dgm:txPr/>
    <dgm:style>
      <a:lnRef idx="1">
        <a:scrgbClr r="0%" g="0%" b="0%"/>
      </a:lnRef>
      <a:fillRef idx="1">
        <a:scrgbClr r="0%" g="0%" b="0%"/>
      </a:fillRef>
      <a:effectRef idx="1">
        <a:scrgbClr r="0%" g="0%" b="0%"/>
      </a:effectRef>
      <a:fontRef idx="minor"/>
    </dgm:style>
  </dgm:styleLbl>
  <dgm:styleLbl name="alignImgPlace1">
    <dgm:scene3d>
      <a:camera prst="orthographicFront"/>
      <a:lightRig rig="threePt" dir="t"/>
    </dgm:scene3d>
    <dgm:sp3d/>
    <dgm:txPr/>
    <dgm:style>
      <a:lnRef idx="1">
        <a:scrgbClr r="0%" g="0%" b="0%"/>
      </a:lnRef>
      <a:fillRef idx="1">
        <a:scrgbClr r="0%" g="0%" b="0%"/>
      </a:fillRef>
      <a:effectRef idx="1">
        <a:scrgbClr r="0%" g="0%" b="0%"/>
      </a:effectRef>
      <a:fontRef idx="minor"/>
    </dgm:style>
  </dgm:styleLbl>
  <dgm:styleLbl name="bgImgPlace1">
    <dgm:scene3d>
      <a:camera prst="orthographicFront"/>
      <a:lightRig rig="threePt" dir="t"/>
    </dgm:scene3d>
    <dgm:sp3d/>
    <dgm:txPr/>
    <dgm:style>
      <a:lnRef idx="1">
        <a:scrgbClr r="0%" g="0%" b="0%"/>
      </a:lnRef>
      <a:fillRef idx="1">
        <a:scrgbClr r="0%" g="0%" b="0%"/>
      </a:fillRef>
      <a:effectRef idx="1">
        <a:scrgbClr r="0%" g="0%" b="0%"/>
      </a:effectRef>
      <a:fontRef idx="minor"/>
    </dgm:style>
  </dgm:styleLbl>
  <dgm:styleLbl name="sibTrans2D1">
    <dgm:scene3d>
      <a:camera prst="orthographicFront"/>
      <a:lightRig rig="threePt" dir="t"/>
    </dgm:scene3d>
    <dgm:sp3d/>
    <dgm:txPr/>
    <dgm:style>
      <a:lnRef idx="0">
        <a:scrgbClr r="0%" g="0%" b="0%"/>
      </a:lnRef>
      <a:fillRef idx="2">
        <a:scrgbClr r="0%" g="0%" b="0%"/>
      </a:fillRef>
      <a:effectRef idx="1">
        <a:scrgbClr r="0%" g="0%" b="0%"/>
      </a:effectRef>
      <a:fontRef idx="minor">
        <a:schemeClr val="dk1"/>
      </a:fontRef>
    </dgm:style>
  </dgm:styleLbl>
  <dgm:styleLbl name="fgSibTrans2D1">
    <dgm:scene3d>
      <a:camera prst="orthographicFront"/>
      <a:lightRig rig="threePt" dir="t"/>
    </dgm:scene3d>
    <dgm:sp3d/>
    <dgm:txPr/>
    <dgm:style>
      <a:lnRef idx="0">
        <a:scrgbClr r="0%" g="0%" b="0%"/>
      </a:lnRef>
      <a:fillRef idx="2">
        <a:scrgbClr r="0%" g="0%" b="0%"/>
      </a:fillRef>
      <a:effectRef idx="1">
        <a:scrgbClr r="0%" g="0%" b="0%"/>
      </a:effectRef>
      <a:fontRef idx="minor">
        <a:schemeClr val="dk1"/>
      </a:fontRef>
    </dgm:style>
  </dgm:styleLbl>
  <dgm:styleLbl name="bgSibTrans2D1">
    <dgm:scene3d>
      <a:camera prst="orthographicFront"/>
      <a:lightRig rig="threePt" dir="t"/>
    </dgm:scene3d>
    <dgm:sp3d/>
    <dgm:txPr/>
    <dgm:style>
      <a:lnRef idx="0">
        <a:scrgbClr r="0%" g="0%" b="0%"/>
      </a:lnRef>
      <a:fillRef idx="2">
        <a:scrgbClr r="0%" g="0%" b="0%"/>
      </a:fillRef>
      <a:effectRef idx="1">
        <a:scrgbClr r="0%" g="0%" b="0%"/>
      </a:effectRef>
      <a:fontRef idx="minor">
        <a:schemeClr val="dk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1">
        <a:scrgbClr r="0%" g="0%" b="0%"/>
      </a:lnRef>
      <a:fillRef idx="2">
        <a:scrgbClr r="0%" g="0%" b="0%"/>
      </a:fillRef>
      <a:effectRef idx="1">
        <a:scrgbClr r="0%" g="0%" b="0%"/>
      </a:effectRef>
      <a:fontRef idx="minor"/>
    </dgm:style>
  </dgm:styleLbl>
  <dgm:styleLbl name="asst0">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1">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2">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3">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asst4">
    <dgm:scene3d>
      <a:camera prst="orthographicFront"/>
      <a:lightRig rig="flat" dir="t"/>
    </dgm:scene3d>
    <dgm:sp3d prstMaterial="dkEdge">
      <a:bevelT w="8200" h="38100"/>
    </dgm:sp3d>
    <dgm:txPr/>
    <dgm:style>
      <a:lnRef idx="0">
        <a:scrgbClr r="0%" g="0%" b="0%"/>
      </a:lnRef>
      <a:fillRef idx="2">
        <a:scrgbClr r="0%" g="0%" b="0%"/>
      </a:fillRef>
      <a:effectRef idx="1">
        <a:scrgbClr r="0%" g="0%" b="0%"/>
      </a:effectRef>
      <a:fontRef idx="minor">
        <a:schemeClr val="dk1"/>
      </a:fontRef>
    </dgm:style>
  </dgm:styleLbl>
  <dgm:styleLbl name="parChTrans2D1">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2D2">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2D3">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2D4">
    <dgm:scene3d>
      <a:camera prst="orthographicFront"/>
      <a:lightRig rig="threePt" dir="t"/>
    </dgm:scene3d>
    <dgm:sp3d/>
    <dgm:txPr/>
    <dgm:style>
      <a:lnRef idx="1">
        <a:scrgbClr r="0%" g="0%" b="0%"/>
      </a:lnRef>
      <a:fillRef idx="2">
        <a:scrgbClr r="0%" g="0%" b="0%"/>
      </a:fillRef>
      <a:effectRef idx="1">
        <a:scrgbClr r="0%" g="0%" b="0%"/>
      </a:effectRef>
      <a:fontRef idx="minor">
        <a:schemeClr val="dk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1">
        <a:scrgbClr r="0%" g="0%" b="0%"/>
      </a:lnRef>
      <a:fillRef idx="2">
        <a:scrgbClr r="0%" g="0%" b="0%"/>
      </a:fillRef>
      <a:effectRef idx="0">
        <a:scrgbClr r="0%" g="0%" b="0%"/>
      </a:effectRef>
      <a:fontRef idx="minor"/>
    </dgm:style>
  </dgm:styleLbl>
  <dgm:styleLbl name="solid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1">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1">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flat" dir="t"/>
    </dgm:scene3d>
    <dgm:sp3d prstMaterial="dkEdge">
      <a:bevelT w="8200" h="38100"/>
    </dgm:sp3d>
    <dgm:txPr/>
    <dgm:style>
      <a:lnRef idx="1">
        <a:scrgbClr r="0%" g="0%" b="0%"/>
      </a:lnRef>
      <a:fillRef idx="2">
        <a:scrgbClr r="0%" g="0%" b="0%"/>
      </a:fillRef>
      <a:effectRef idx="1">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2.xml><?xml version="1.0" encoding="utf-8"?>
<dgm:styleDef xmlns:dgm="http://purl.oclc.org/ooxml/drawingml/diagram" xmlns:a="http://purl.oclc.org/ooxml/drawingml/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3.xml><?xml version="1.0" encoding="utf-8"?>
<dgm:styleDef xmlns:dgm="http://purl.oclc.org/ooxml/drawingml/diagram" xmlns:a="http://purl.oclc.org/ooxml/drawingml/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2" Type="http://purl.oclc.org/ooxml/officeDocument/relationships/image" Target="../media/image2.png"/><Relationship Id="rId1" Type="http://purl.oclc.org/ooxml/officeDocument/relationships/image" Target="../media/image1.png"/></Relationships>
</file>

<file path=xl/drawings/_rels/drawing2.xml.rels><?xml version="1.0" encoding="UTF-8" standalone="yes"?>
<Relationships xmlns="http://schemas.openxmlformats.org/package/2006/relationships"><Relationship Id="rId2" Type="http://purl.oclc.org/ooxml/officeDocument/relationships/image" Target="../media/image2.png"/><Relationship Id="rId1" Type="http://purl.oclc.org/ooxml/officeDocument/relationships/image" Target="../media/image1.png"/></Relationships>
</file>

<file path=xl/drawings/_rels/drawing3.xml.rels><?xml version="1.0" encoding="UTF-8" standalone="yes"?>
<Relationships xmlns="http://schemas.openxmlformats.org/package/2006/relationships"><Relationship Id="rId2" Type="http://purl.oclc.org/ooxml/officeDocument/relationships/image" Target="../media/image2.png"/><Relationship Id="rId1" Type="http://purl.oclc.org/ooxml/officeDocument/relationships/image" Target="../media/image1.png"/></Relationships>
</file>

<file path=xl/drawings/_rels/drawing4.xml.rels><?xml version="1.0" encoding="UTF-8" standalone="yes"?>
<Relationships xmlns="http://schemas.openxmlformats.org/package/2006/relationships"><Relationship Id="rId2" Type="http://purl.oclc.org/ooxml/officeDocument/relationships/image" Target="../media/image2.png"/><Relationship Id="rId1" Type="http://purl.oclc.org/ooxml/officeDocument/relationships/image" Target="../media/image1.png"/></Relationships>
</file>

<file path=xl/drawings/_rels/drawing5.xml.rels><?xml version="1.0" encoding="UTF-8" standalone="yes"?>
<Relationships xmlns="http://schemas.openxmlformats.org/package/2006/relationships"><Relationship Id="rId2" Type="http://purl.oclc.org/ooxml/officeDocument/relationships/image" Target="../media/image2.png"/><Relationship Id="rId1" Type="http://purl.oclc.org/ooxml/officeDocument/relationships/image" Target="../media/image1.png"/></Relationships>
</file>

<file path=xl/drawings/_rels/drawing6.xml.rels><?xml version="1.0" encoding="UTF-8" standalone="yes"?>
<Relationships xmlns="http://schemas.openxmlformats.org/package/2006/relationships"><Relationship Id="rId8" Type="http://schemas.microsoft.com/office/2014/relationships/chartEx" Target="../charts/chartEx1.xml"/><Relationship Id="rId13" Type="http://purl.oclc.org/ooxml/officeDocument/relationships/diagramQuickStyle" Target="../diagrams/quickStyle1.xml"/><Relationship Id="rId18" Type="http://purl.oclc.org/ooxml/officeDocument/relationships/diagramQuickStyle" Target="../diagrams/quickStyle2.xml"/><Relationship Id="rId26" Type="http://purl.oclc.org/ooxml/officeDocument/relationships/chart" Target="../charts/chart14.xml"/><Relationship Id="rId39" Type="http://schemas.microsoft.com/office/2007/relationships/diagramDrawing" Target="../diagrams/drawing3.xml"/><Relationship Id="rId3" Type="http://purl.oclc.org/ooxml/officeDocument/relationships/chart" Target="../charts/chart3.xml"/><Relationship Id="rId21" Type="http://purl.oclc.org/ooxml/officeDocument/relationships/chart" Target="../charts/chart10.xml"/><Relationship Id="rId34" Type="http://purl.oclc.org/ooxml/officeDocument/relationships/chart" Target="../charts/chart22.xml"/><Relationship Id="rId7" Type="http://purl.oclc.org/ooxml/officeDocument/relationships/chart" Target="../charts/chart7.xml"/><Relationship Id="rId12" Type="http://purl.oclc.org/ooxml/officeDocument/relationships/diagramLayout" Target="../diagrams/layout1.xml"/><Relationship Id="rId17" Type="http://purl.oclc.org/ooxml/officeDocument/relationships/diagramLayout" Target="../diagrams/layout2.xml"/><Relationship Id="rId25" Type="http://purl.oclc.org/ooxml/officeDocument/relationships/chart" Target="../charts/chart13.xml"/><Relationship Id="rId33" Type="http://purl.oclc.org/ooxml/officeDocument/relationships/chart" Target="../charts/chart21.xml"/><Relationship Id="rId38" Type="http://purl.oclc.org/ooxml/officeDocument/relationships/diagramColors" Target="../diagrams/colors3.xml"/><Relationship Id="rId2" Type="http://purl.oclc.org/ooxml/officeDocument/relationships/chart" Target="../charts/chart2.xml"/><Relationship Id="rId16" Type="http://purl.oclc.org/ooxml/officeDocument/relationships/diagramData" Target="../diagrams/data2.xml"/><Relationship Id="rId20" Type="http://schemas.microsoft.com/office/2007/relationships/diagramDrawing" Target="../diagrams/drawing2.xml"/><Relationship Id="rId29" Type="http://purl.oclc.org/ooxml/officeDocument/relationships/chart" Target="../charts/chart17.xml"/><Relationship Id="rId1" Type="http://purl.oclc.org/ooxml/officeDocument/relationships/chart" Target="../charts/chart1.xml"/><Relationship Id="rId6" Type="http://purl.oclc.org/ooxml/officeDocument/relationships/chart" Target="../charts/chart6.xml"/><Relationship Id="rId11" Type="http://purl.oclc.org/ooxml/officeDocument/relationships/diagramData" Target="../diagrams/data1.xml"/><Relationship Id="rId24" Type="http://purl.oclc.org/ooxml/officeDocument/relationships/chart" Target="../charts/chart12.xml"/><Relationship Id="rId32" Type="http://purl.oclc.org/ooxml/officeDocument/relationships/chart" Target="../charts/chart20.xml"/><Relationship Id="rId37" Type="http://purl.oclc.org/ooxml/officeDocument/relationships/diagramQuickStyle" Target="../diagrams/quickStyle3.xml"/><Relationship Id="rId40" Type="http://schemas.microsoft.com/office/2014/relationships/chartEx" Target="../charts/chartEx3.xml"/><Relationship Id="rId5" Type="http://purl.oclc.org/ooxml/officeDocument/relationships/chart" Target="../charts/chart5.xml"/><Relationship Id="rId15" Type="http://schemas.microsoft.com/office/2007/relationships/diagramDrawing" Target="../diagrams/drawing1.xml"/><Relationship Id="rId23" Type="http://purl.oclc.org/ooxml/officeDocument/relationships/chart" Target="../charts/chart11.xml"/><Relationship Id="rId28" Type="http://purl.oclc.org/ooxml/officeDocument/relationships/chart" Target="../charts/chart16.xml"/><Relationship Id="rId36" Type="http://purl.oclc.org/ooxml/officeDocument/relationships/diagramLayout" Target="../diagrams/layout3.xml"/><Relationship Id="rId10" Type="http://purl.oclc.org/ooxml/officeDocument/relationships/chart" Target="../charts/chart9.xml"/><Relationship Id="rId19" Type="http://purl.oclc.org/ooxml/officeDocument/relationships/diagramColors" Target="../diagrams/colors2.xml"/><Relationship Id="rId31" Type="http://purl.oclc.org/ooxml/officeDocument/relationships/chart" Target="../charts/chart19.xml"/><Relationship Id="rId4" Type="http://purl.oclc.org/ooxml/officeDocument/relationships/chart" Target="../charts/chart4.xml"/><Relationship Id="rId9" Type="http://purl.oclc.org/ooxml/officeDocument/relationships/chart" Target="../charts/chart8.xml"/><Relationship Id="rId14" Type="http://purl.oclc.org/ooxml/officeDocument/relationships/diagramColors" Target="../diagrams/colors1.xml"/><Relationship Id="rId22" Type="http://schemas.microsoft.com/office/2014/relationships/chartEx" Target="../charts/chartEx2.xml"/><Relationship Id="rId27" Type="http://purl.oclc.org/ooxml/officeDocument/relationships/chart" Target="../charts/chart15.xml"/><Relationship Id="rId30" Type="http://purl.oclc.org/ooxml/officeDocument/relationships/chart" Target="../charts/chart18.xml"/><Relationship Id="rId35" Type="http://purl.oclc.org/ooxml/officeDocument/relationships/diagramData" Target="../diagrams/data3.xml"/></Relationships>
</file>

<file path=xl/drawings/_rels/drawing7.xml.rels><?xml version="1.0" encoding="UTF-8" standalone="yes"?>
<Relationships xmlns="http://schemas.openxmlformats.org/package/2006/relationships"><Relationship Id="rId8" Type="http://schemas.microsoft.com/office/2014/relationships/chartEx" Target="../charts/chartEx8.xml"/><Relationship Id="rId13" Type="http://schemas.microsoft.com/office/2014/relationships/chartEx" Target="../charts/chartEx13.xml"/><Relationship Id="rId3" Type="http://schemas.microsoft.com/office/2014/relationships/chartEx" Target="../charts/chartEx4.xml"/><Relationship Id="rId7" Type="http://schemas.microsoft.com/office/2014/relationships/chartEx" Target="../charts/chartEx7.xml"/><Relationship Id="rId12" Type="http://schemas.microsoft.com/office/2014/relationships/chartEx" Target="../charts/chartEx12.xml"/><Relationship Id="rId2" Type="http://purl.oclc.org/ooxml/officeDocument/relationships/image" Target="../media/image2.png"/><Relationship Id="rId1" Type="http://purl.oclc.org/ooxml/officeDocument/relationships/image" Target="../media/image1.png"/><Relationship Id="rId6" Type="http://schemas.microsoft.com/office/2014/relationships/chartEx" Target="../charts/chartEx6.xml"/><Relationship Id="rId11" Type="http://schemas.microsoft.com/office/2014/relationships/chartEx" Target="../charts/chartEx11.xml"/><Relationship Id="rId5" Type="http://purl.oclc.org/ooxml/officeDocument/relationships/chart" Target="../charts/chart23.xml"/><Relationship Id="rId10" Type="http://schemas.microsoft.com/office/2014/relationships/chartEx" Target="../charts/chartEx10.xml"/><Relationship Id="rId4" Type="http://schemas.microsoft.com/office/2014/relationships/chartEx" Target="../charts/chartEx5.xml"/><Relationship Id="rId9" Type="http://schemas.microsoft.com/office/2014/relationships/chartEx" Target="../charts/chartEx9.xml"/></Relationships>
</file>

<file path=xl/drawings/drawing1.xml><?xml version="1.0" encoding="utf-8"?>
<xdr:wsDr xmlns:xdr="http://purl.oclc.org/ooxml/drawingml/spreadsheetDrawing" xmlns:a="http://purl.oclc.org/ooxml/drawingml/main">
  <xdr:twoCellAnchor editAs="oneCell">
    <xdr:from>
      <xdr:col>14</xdr:col>
      <xdr:colOff>0</xdr:colOff>
      <xdr:row>4</xdr:row>
      <xdr:rowOff>0</xdr:rowOff>
    </xdr:from>
    <xdr:to>
      <xdr:col>14</xdr:col>
      <xdr:colOff>304800</xdr:colOff>
      <xdr:row>5</xdr:row>
      <xdr:rowOff>142875</xdr:rowOff>
    </xdr:to>
    <xdr:sp macro="" textlink="">
      <xdr:nvSpPr>
        <xdr:cNvPr id="371359" name="AutoShape 7" descr="Inicio - Ministerio de Agricultura de la República Dominicana">
          <a:extLst>
            <a:ext uri="{FF2B5EF4-FFF2-40B4-BE49-F238E27FC236}">
              <a16:creationId xmlns:a16="http://schemas.microsoft.com/office/drawing/2014/main" id="{00000000-0008-0000-0000-00009FAA0500}"/>
            </a:ext>
          </a:extLst>
        </xdr:cNvPr>
        <xdr:cNvSpPr>
          <a:spLocks noChangeAspect="1" noChangeArrowheads="1"/>
        </xdr:cNvSpPr>
      </xdr:nvSpPr>
      <xdr:spPr bwMode="auto">
        <a:xfrm>
          <a:off x="17135475" y="647700"/>
          <a:ext cx="3048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sp>
    <xdr:clientData/>
  </xdr:twoCellAnchor>
  <xdr:twoCellAnchor editAs="oneCell">
    <xdr:from>
      <xdr:col>14</xdr:col>
      <xdr:colOff>0</xdr:colOff>
      <xdr:row>6</xdr:row>
      <xdr:rowOff>0</xdr:rowOff>
    </xdr:from>
    <xdr:to>
      <xdr:col>14</xdr:col>
      <xdr:colOff>304800</xdr:colOff>
      <xdr:row>7</xdr:row>
      <xdr:rowOff>142875</xdr:rowOff>
    </xdr:to>
    <xdr:sp macro="" textlink="">
      <xdr:nvSpPr>
        <xdr:cNvPr id="371360" name="AutoShape 9" descr="Inicio - Ministerio de Agricultura de la República Dominicana">
          <a:extLst>
            <a:ext uri="{FF2B5EF4-FFF2-40B4-BE49-F238E27FC236}">
              <a16:creationId xmlns:a16="http://schemas.microsoft.com/office/drawing/2014/main" id="{00000000-0008-0000-0000-0000A0AA0500}"/>
            </a:ext>
          </a:extLst>
        </xdr:cNvPr>
        <xdr:cNvSpPr>
          <a:spLocks noChangeAspect="1" noChangeArrowheads="1"/>
        </xdr:cNvSpPr>
      </xdr:nvSpPr>
      <xdr:spPr bwMode="auto">
        <a:xfrm>
          <a:off x="17135475" y="1171575"/>
          <a:ext cx="304800"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sp>
    <xdr:clientData/>
  </xdr:twoCellAnchor>
  <xdr:twoCellAnchor editAs="oneCell">
    <xdr:from>
      <xdr:col>14</xdr:col>
      <xdr:colOff>428625</xdr:colOff>
      <xdr:row>1</xdr:row>
      <xdr:rowOff>9525</xdr:rowOff>
    </xdr:from>
    <xdr:to>
      <xdr:col>15</xdr:col>
      <xdr:colOff>885825</xdr:colOff>
      <xdr:row>10</xdr:row>
      <xdr:rowOff>0</xdr:rowOff>
    </xdr:to>
    <xdr:pic>
      <xdr:nvPicPr>
        <xdr:cNvPr id="371361" name="Imagen 5">
          <a:extLst>
            <a:ext uri="{FF2B5EF4-FFF2-40B4-BE49-F238E27FC236}">
              <a16:creationId xmlns:a16="http://schemas.microsoft.com/office/drawing/2014/main" id="{00000000-0008-0000-0000-0000A1AA0500}"/>
            </a:ext>
          </a:extLst>
        </xdr:cNvPr>
        <xdr:cNvPicPr>
          <a:picLocks noChangeAspect="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17564100" y="171450"/>
          <a:ext cx="2981325" cy="1647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twoCellAnchor>
  <xdr:twoCellAnchor editAs="oneCell">
    <xdr:from>
      <xdr:col>0</xdr:col>
      <xdr:colOff>200025</xdr:colOff>
      <xdr:row>0</xdr:row>
      <xdr:rowOff>66675</xdr:rowOff>
    </xdr:from>
    <xdr:to>
      <xdr:col>1</xdr:col>
      <xdr:colOff>1228725</xdr:colOff>
      <xdr:row>9</xdr:row>
      <xdr:rowOff>0</xdr:rowOff>
    </xdr:to>
    <xdr:pic>
      <xdr:nvPicPr>
        <xdr:cNvPr id="371362" name="Imagen 6">
          <a:extLst>
            <a:ext uri="{FF2B5EF4-FFF2-40B4-BE49-F238E27FC236}">
              <a16:creationId xmlns:a16="http://schemas.microsoft.com/office/drawing/2014/main" id="{00000000-0008-0000-0000-0000A2AA0500}"/>
            </a:ext>
          </a:extLst>
        </xdr:cNvPr>
        <xdr:cNvPicPr>
          <a:picLocks noChangeAspect="1"/>
        </xdr:cNvPicPr>
      </xdr:nvPicPr>
      <xdr:blipFill>
        <a:blip xmlns:r="http://purl.oclc.org/ooxml/officeDocument/relationships" r:embed="rId2">
          <a:extLst>
            <a:ext uri="{28A0092B-C50C-407E-A947-70E740481C1C}">
              <a14:useLocalDpi xmlns:a14="http://schemas.microsoft.com/office/drawing/2010/main" val="0"/>
            </a:ext>
          </a:extLst>
        </a:blip>
        <a:srcRect/>
        <a:stretch>
          <a:fillRect/>
        </a:stretch>
      </xdr:blipFill>
      <xdr:spPr bwMode="auto">
        <a:xfrm>
          <a:off x="200025" y="66675"/>
          <a:ext cx="1790700" cy="1590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twoCellAnchor>
  <mc:AlternateContent xmlns:mc="http://schemas.openxmlformats.org/markup-compatibility/2006">
    <mc:Choice xmlns:v="urn:schemas-microsoft-com:vml" Requires="v"/>
    <mc:Fallback>
      <xdr:twoCellAnchor editAs="absolute">
        <xdr:from>
          <xdr:col>2</xdr:col>
          <xdr:colOff>158750</xdr:colOff>
          <xdr:row>91</xdr:row>
          <xdr:rowOff>184150</xdr:rowOff>
        </xdr:from>
        <xdr:to>
          <xdr:col>3</xdr:col>
          <xdr:colOff>146050</xdr:colOff>
          <xdr:row>98</xdr:row>
          <xdr:rowOff>152400</xdr:rowOff>
        </xdr:to>
        <xdr:sp macro="" textlink="">
          <xdr:nvSpPr>
            <xdr:cNvPr id="1025" name="Comment 478" hidden="1">
              <a:extLst>
                <a:ext uri="{FF2B5EF4-FFF2-40B4-BE49-F238E27FC236}">
                  <a16:creationId xmlns:a16="http://schemas.microsoft.com/office/drawing/2014/main" id="{8A2DBE37-D176-FC50-77BB-EA7BC6702887}"/>
                </a:ext>
              </a:extLst>
            </xdr:cNvPr>
            <xdr:cNvSpPr txBox="1">
              <a:spLocks noChangeArrowheads="1"/>
            </xdr:cNvSpPr>
          </xdr:nvSpPr>
          <xdr:spPr bwMode="auto">
            <a:xfrm>
              <a:off x="3314700" y="31788100"/>
              <a:ext cx="1358900" cy="19050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ES" sz="900" b="1" i="0" u="none" strike="noStrike" baseline="0%">
                  <a:solidFill>
                    <a:srgbClr val="000000"/>
                  </a:solidFill>
                  <a:latin typeface="Tahoma"/>
                  <a:ea typeface="Tahoma"/>
                  <a:cs typeface="Tahoma"/>
                </a:rPr>
                <a:t>Xiomara Lluberes:</a:t>
              </a:r>
              <a:endParaRPr lang="es-ES" sz="900" b="0" i="0" u="none" strike="noStrike" baseline="0%">
                <a:solidFill>
                  <a:srgbClr val="000000"/>
                </a:solidFill>
                <a:latin typeface="Tahoma"/>
                <a:ea typeface="Tahoma"/>
                <a:cs typeface="Tahoma"/>
              </a:endParaRPr>
            </a:p>
            <a:p>
              <a:pPr algn="l" rtl="0">
                <a:defRPr sz="1000"/>
              </a:pPr>
              <a:r>
                <a:rPr lang="es-ES" sz="900" b="0" i="0" u="none" strike="noStrike" baseline="0%">
                  <a:solidFill>
                    <a:srgbClr val="000000"/>
                  </a:solidFill>
                  <a:latin typeface="Tahoma"/>
                  <a:ea typeface="Tahoma"/>
                  <a:cs typeface="Tahoma"/>
                </a:rPr>
                <a:t>Este componente pasa a Fiscalización y Legal</a:t>
              </a:r>
            </a:p>
          </xdr:txBody>
        </xdr:sp>
        <xdr:clientData/>
      </xdr:twoCellAnchor>
    </mc:Fallback>
  </mc:AlternateContent>
</xdr:wsDr>
</file>

<file path=xl/drawings/drawing2.xml><?xml version="1.0" encoding="utf-8"?>
<xdr:wsDr xmlns:xdr="http://purl.oclc.org/ooxml/drawingml/spreadsheetDrawing" xmlns:a="http://purl.oclc.org/ooxml/drawingml/main">
  <xdr:twoCellAnchor editAs="oneCell">
    <xdr:from>
      <xdr:col>14</xdr:col>
      <xdr:colOff>0</xdr:colOff>
      <xdr:row>4</xdr:row>
      <xdr:rowOff>0</xdr:rowOff>
    </xdr:from>
    <xdr:to>
      <xdr:col>14</xdr:col>
      <xdr:colOff>304800</xdr:colOff>
      <xdr:row>5</xdr:row>
      <xdr:rowOff>142875</xdr:rowOff>
    </xdr:to>
    <xdr:sp macro="" textlink="">
      <xdr:nvSpPr>
        <xdr:cNvPr id="2" name="AutoShape 7" descr="Inicio - Ministerio de Agricultura de la República Dominicana">
          <a:extLst>
            <a:ext uri="{FF2B5EF4-FFF2-40B4-BE49-F238E27FC236}">
              <a16:creationId xmlns:a16="http://schemas.microsoft.com/office/drawing/2014/main" id="{00000000-0008-0000-0100-000002000000}"/>
            </a:ext>
          </a:extLst>
        </xdr:cNvPr>
        <xdr:cNvSpPr>
          <a:spLocks noChangeAspect="1" noChangeArrowheads="1"/>
        </xdr:cNvSpPr>
      </xdr:nvSpPr>
      <xdr:spPr bwMode="auto">
        <a:xfrm>
          <a:off x="18802350" y="660400"/>
          <a:ext cx="304800" cy="307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sp>
    <xdr:clientData/>
  </xdr:twoCellAnchor>
  <xdr:twoCellAnchor editAs="oneCell">
    <xdr:from>
      <xdr:col>14</xdr:col>
      <xdr:colOff>0</xdr:colOff>
      <xdr:row>6</xdr:row>
      <xdr:rowOff>0</xdr:rowOff>
    </xdr:from>
    <xdr:to>
      <xdr:col>14</xdr:col>
      <xdr:colOff>304800</xdr:colOff>
      <xdr:row>7</xdr:row>
      <xdr:rowOff>142875</xdr:rowOff>
    </xdr:to>
    <xdr:sp macro="" textlink="">
      <xdr:nvSpPr>
        <xdr:cNvPr id="3" name="AutoShape 9" descr="Inicio - Ministerio de Agricultura de la República Dominicana">
          <a:extLst>
            <a:ext uri="{FF2B5EF4-FFF2-40B4-BE49-F238E27FC236}">
              <a16:creationId xmlns:a16="http://schemas.microsoft.com/office/drawing/2014/main" id="{00000000-0008-0000-0100-000003000000}"/>
            </a:ext>
          </a:extLst>
        </xdr:cNvPr>
        <xdr:cNvSpPr>
          <a:spLocks noChangeAspect="1" noChangeArrowheads="1"/>
        </xdr:cNvSpPr>
      </xdr:nvSpPr>
      <xdr:spPr bwMode="auto">
        <a:xfrm>
          <a:off x="18802350" y="1187450"/>
          <a:ext cx="304800" cy="307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sp>
    <xdr:clientData/>
  </xdr:twoCellAnchor>
  <xdr:twoCellAnchor editAs="oneCell">
    <xdr:from>
      <xdr:col>14</xdr:col>
      <xdr:colOff>428625</xdr:colOff>
      <xdr:row>1</xdr:row>
      <xdr:rowOff>9525</xdr:rowOff>
    </xdr:from>
    <xdr:to>
      <xdr:col>15</xdr:col>
      <xdr:colOff>885824</xdr:colOff>
      <xdr:row>10</xdr:row>
      <xdr:rowOff>0</xdr:rowOff>
    </xdr:to>
    <xdr:pic>
      <xdr:nvPicPr>
        <xdr:cNvPr id="4" name="Imagen 5">
          <a:extLst>
            <a:ext uri="{FF2B5EF4-FFF2-40B4-BE49-F238E27FC236}">
              <a16:creationId xmlns:a16="http://schemas.microsoft.com/office/drawing/2014/main" id="{00000000-0008-0000-0100-000004000000}"/>
            </a:ext>
          </a:extLst>
        </xdr:cNvPr>
        <xdr:cNvPicPr>
          <a:picLocks noChangeAspect="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19230975" y="174625"/>
          <a:ext cx="3098799" cy="16732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twoCellAnchor>
  <xdr:twoCellAnchor editAs="oneCell">
    <xdr:from>
      <xdr:col>0</xdr:col>
      <xdr:colOff>172810</xdr:colOff>
      <xdr:row>0</xdr:row>
      <xdr:rowOff>0</xdr:rowOff>
    </xdr:from>
    <xdr:to>
      <xdr:col>0</xdr:col>
      <xdr:colOff>1999796</xdr:colOff>
      <xdr:row>8</xdr:row>
      <xdr:rowOff>96611</xdr:rowOff>
    </xdr:to>
    <xdr:pic>
      <xdr:nvPicPr>
        <xdr:cNvPr id="5" name="Imagen 6">
          <a:extLst>
            <a:ext uri="{FF2B5EF4-FFF2-40B4-BE49-F238E27FC236}">
              <a16:creationId xmlns:a16="http://schemas.microsoft.com/office/drawing/2014/main" id="{00000000-0008-0000-0100-000005000000}"/>
            </a:ext>
          </a:extLst>
        </xdr:cNvPr>
        <xdr:cNvPicPr>
          <a:picLocks noChangeAspect="1"/>
        </xdr:cNvPicPr>
      </xdr:nvPicPr>
      <xdr:blipFill>
        <a:blip xmlns:r="http://purl.oclc.org/ooxml/officeDocument/relationships" r:embed="rId2">
          <a:extLst>
            <a:ext uri="{28A0092B-C50C-407E-A947-70E740481C1C}">
              <a14:useLocalDpi xmlns:a14="http://schemas.microsoft.com/office/drawing/2010/main" val="0"/>
            </a:ext>
          </a:extLst>
        </a:blip>
        <a:srcRect/>
        <a:stretch>
          <a:fillRect/>
        </a:stretch>
      </xdr:blipFill>
      <xdr:spPr bwMode="auto">
        <a:xfrm>
          <a:off x="172810" y="0"/>
          <a:ext cx="1828800" cy="16142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twoCellAnchor>
  <mc:AlternateContent xmlns:mc="http://schemas.openxmlformats.org/markup-compatibility/2006">
    <mc:Choice xmlns:v="urn:schemas-microsoft-com:vml" Requires="v"/>
    <mc:Fallback>
      <xdr:twoCellAnchor editAs="absolute">
        <xdr:from>
          <xdr:col>1</xdr:col>
          <xdr:colOff>146050</xdr:colOff>
          <xdr:row>79</xdr:row>
          <xdr:rowOff>317500</xdr:rowOff>
        </xdr:from>
        <xdr:to>
          <xdr:col>1</xdr:col>
          <xdr:colOff>1504950</xdr:colOff>
          <xdr:row>86</xdr:row>
          <xdr:rowOff>374650</xdr:rowOff>
        </xdr:to>
        <xdr:sp macro="" textlink="">
          <xdr:nvSpPr>
            <xdr:cNvPr id="2049" name="Comment 478" hidden="1">
              <a:extLst>
                <a:ext uri="{FF2B5EF4-FFF2-40B4-BE49-F238E27FC236}">
                  <a16:creationId xmlns:a16="http://schemas.microsoft.com/office/drawing/2014/main" id="{F32DE3E9-63C3-4EC7-3E63-9EA468D84C34}"/>
                </a:ext>
              </a:extLst>
            </xdr:cNvPr>
            <xdr:cNvSpPr txBox="1">
              <a:spLocks noChangeArrowheads="1"/>
            </xdr:cNvSpPr>
          </xdr:nvSpPr>
          <xdr:spPr bwMode="auto">
            <a:xfrm>
              <a:off x="3257550" y="32365950"/>
              <a:ext cx="1358900" cy="31877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ES" sz="900" b="1" i="0" u="none" strike="noStrike" baseline="0%">
                  <a:solidFill>
                    <a:srgbClr val="000000"/>
                  </a:solidFill>
                  <a:latin typeface="Tahoma"/>
                  <a:ea typeface="Tahoma"/>
                  <a:cs typeface="Tahoma"/>
                </a:rPr>
                <a:t>Xiomara Lluberes:</a:t>
              </a:r>
              <a:endParaRPr lang="es-ES" sz="900" b="0" i="0" u="none" strike="noStrike" baseline="0%">
                <a:solidFill>
                  <a:srgbClr val="000000"/>
                </a:solidFill>
                <a:latin typeface="Tahoma"/>
                <a:ea typeface="Tahoma"/>
                <a:cs typeface="Tahoma"/>
              </a:endParaRPr>
            </a:p>
            <a:p>
              <a:pPr algn="l" rtl="0">
                <a:defRPr sz="1000"/>
              </a:pPr>
              <a:r>
                <a:rPr lang="es-ES" sz="900" b="0" i="0" u="none" strike="noStrike" baseline="0%">
                  <a:solidFill>
                    <a:srgbClr val="000000"/>
                  </a:solidFill>
                  <a:latin typeface="Tahoma"/>
                  <a:ea typeface="Tahoma"/>
                  <a:cs typeface="Tahoma"/>
                </a:rPr>
                <a:t>Este componente pasa a Fiscalización y Legal</a:t>
              </a:r>
            </a:p>
          </xdr:txBody>
        </xdr:sp>
        <xdr:clientData/>
      </xdr:twoCellAnchor>
    </mc:Fallback>
  </mc:AlternateContent>
</xdr:wsDr>
</file>

<file path=xl/drawings/drawing3.xml><?xml version="1.0" encoding="utf-8"?>
<xdr:wsDr xmlns:xdr="http://purl.oclc.org/ooxml/drawingml/spreadsheetDrawing" xmlns:a="http://purl.oclc.org/ooxml/drawingml/main">
  <xdr:twoCellAnchor editAs="oneCell">
    <xdr:from>
      <xdr:col>22</xdr:col>
      <xdr:colOff>0</xdr:colOff>
      <xdr:row>4</xdr:row>
      <xdr:rowOff>0</xdr:rowOff>
    </xdr:from>
    <xdr:to>
      <xdr:col>22</xdr:col>
      <xdr:colOff>304800</xdr:colOff>
      <xdr:row>5</xdr:row>
      <xdr:rowOff>142875</xdr:rowOff>
    </xdr:to>
    <xdr:sp macro="" textlink="">
      <xdr:nvSpPr>
        <xdr:cNvPr id="2" name="AutoShape 7" descr="Inicio - Ministerio de Agricultura de la República Dominicana">
          <a:extLst>
            <a:ext uri="{FF2B5EF4-FFF2-40B4-BE49-F238E27FC236}">
              <a16:creationId xmlns:a16="http://schemas.microsoft.com/office/drawing/2014/main" id="{00000000-0008-0000-0300-000002000000}"/>
            </a:ext>
          </a:extLst>
        </xdr:cNvPr>
        <xdr:cNvSpPr>
          <a:spLocks noChangeAspect="1" noChangeArrowheads="1"/>
        </xdr:cNvSpPr>
      </xdr:nvSpPr>
      <xdr:spPr bwMode="auto">
        <a:xfrm>
          <a:off x="23094950" y="736600"/>
          <a:ext cx="304800" cy="327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sp>
    <xdr:clientData/>
  </xdr:twoCellAnchor>
  <xdr:twoCellAnchor editAs="oneCell">
    <xdr:from>
      <xdr:col>22</xdr:col>
      <xdr:colOff>0</xdr:colOff>
      <xdr:row>6</xdr:row>
      <xdr:rowOff>0</xdr:rowOff>
    </xdr:from>
    <xdr:to>
      <xdr:col>22</xdr:col>
      <xdr:colOff>304800</xdr:colOff>
      <xdr:row>7</xdr:row>
      <xdr:rowOff>142875</xdr:rowOff>
    </xdr:to>
    <xdr:sp macro="" textlink="">
      <xdr:nvSpPr>
        <xdr:cNvPr id="3" name="AutoShape 9" descr="Inicio - Ministerio de Agricultura de la República Dominicana">
          <a:extLst>
            <a:ext uri="{FF2B5EF4-FFF2-40B4-BE49-F238E27FC236}">
              <a16:creationId xmlns:a16="http://schemas.microsoft.com/office/drawing/2014/main" id="{00000000-0008-0000-0300-000003000000}"/>
            </a:ext>
          </a:extLst>
        </xdr:cNvPr>
        <xdr:cNvSpPr>
          <a:spLocks noChangeAspect="1" noChangeArrowheads="1"/>
        </xdr:cNvSpPr>
      </xdr:nvSpPr>
      <xdr:spPr bwMode="auto">
        <a:xfrm>
          <a:off x="23094950" y="1333500"/>
          <a:ext cx="304800" cy="327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sp>
    <xdr:clientData/>
  </xdr:twoCellAnchor>
  <xdr:twoCellAnchor editAs="oneCell">
    <xdr:from>
      <xdr:col>22</xdr:col>
      <xdr:colOff>428625</xdr:colOff>
      <xdr:row>1</xdr:row>
      <xdr:rowOff>9525</xdr:rowOff>
    </xdr:from>
    <xdr:to>
      <xdr:col>23</xdr:col>
      <xdr:colOff>885824</xdr:colOff>
      <xdr:row>10</xdr:row>
      <xdr:rowOff>0</xdr:rowOff>
    </xdr:to>
    <xdr:pic>
      <xdr:nvPicPr>
        <xdr:cNvPr id="4" name="Imagen 5">
          <a:extLst>
            <a:ext uri="{FF2B5EF4-FFF2-40B4-BE49-F238E27FC236}">
              <a16:creationId xmlns:a16="http://schemas.microsoft.com/office/drawing/2014/main" id="{00000000-0008-0000-0300-000004000000}"/>
            </a:ext>
          </a:extLst>
        </xdr:cNvPr>
        <xdr:cNvPicPr>
          <a:picLocks noChangeAspect="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23523575" y="193675"/>
          <a:ext cx="3098799"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twoCellAnchor>
  <xdr:twoCellAnchor editAs="oneCell">
    <xdr:from>
      <xdr:col>0</xdr:col>
      <xdr:colOff>172810</xdr:colOff>
      <xdr:row>0</xdr:row>
      <xdr:rowOff>0</xdr:rowOff>
    </xdr:from>
    <xdr:to>
      <xdr:col>0</xdr:col>
      <xdr:colOff>1999796</xdr:colOff>
      <xdr:row>8</xdr:row>
      <xdr:rowOff>96611</xdr:rowOff>
    </xdr:to>
    <xdr:pic>
      <xdr:nvPicPr>
        <xdr:cNvPr id="5" name="Imagen 6">
          <a:extLst>
            <a:ext uri="{FF2B5EF4-FFF2-40B4-BE49-F238E27FC236}">
              <a16:creationId xmlns:a16="http://schemas.microsoft.com/office/drawing/2014/main" id="{00000000-0008-0000-0300-000005000000}"/>
            </a:ext>
          </a:extLst>
        </xdr:cNvPr>
        <xdr:cNvPicPr>
          <a:picLocks noChangeAspect="1"/>
        </xdr:cNvPicPr>
      </xdr:nvPicPr>
      <xdr:blipFill>
        <a:blip xmlns:r="http://purl.oclc.org/ooxml/officeDocument/relationships" r:embed="rId2">
          <a:extLst>
            <a:ext uri="{28A0092B-C50C-407E-A947-70E740481C1C}">
              <a14:useLocalDpi xmlns:a14="http://schemas.microsoft.com/office/drawing/2010/main" val="0"/>
            </a:ext>
          </a:extLst>
        </a:blip>
        <a:srcRect/>
        <a:stretch>
          <a:fillRect/>
        </a:stretch>
      </xdr:blipFill>
      <xdr:spPr bwMode="auto">
        <a:xfrm>
          <a:off x="172810" y="0"/>
          <a:ext cx="1826986" cy="17984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twoCellAnchor>
  <mc:AlternateContent xmlns:mc="http://schemas.openxmlformats.org/markup-compatibility/2006">
    <mc:Choice xmlns:v="urn:schemas-microsoft-com:vml" Requires="v"/>
    <mc:Fallback>
      <xdr:twoCellAnchor editAs="absolute">
        <xdr:from>
          <xdr:col>1</xdr:col>
          <xdr:colOff>146050</xdr:colOff>
          <xdr:row>78</xdr:row>
          <xdr:rowOff>184150</xdr:rowOff>
        </xdr:from>
        <xdr:to>
          <xdr:col>1</xdr:col>
          <xdr:colOff>1504950</xdr:colOff>
          <xdr:row>85</xdr:row>
          <xdr:rowOff>260350</xdr:rowOff>
        </xdr:to>
        <xdr:sp macro="" textlink="">
          <xdr:nvSpPr>
            <xdr:cNvPr id="3073" name="Comment 478" hidden="1">
              <a:extLst>
                <a:ext uri="{FF2B5EF4-FFF2-40B4-BE49-F238E27FC236}">
                  <a16:creationId xmlns:a16="http://schemas.microsoft.com/office/drawing/2014/main" id="{D9603EBE-D3B7-B007-1DD2-F0045EEE6382}"/>
                </a:ext>
              </a:extLst>
            </xdr:cNvPr>
            <xdr:cNvSpPr txBox="1">
              <a:spLocks noChangeArrowheads="1"/>
            </xdr:cNvSpPr>
          </xdr:nvSpPr>
          <xdr:spPr bwMode="auto">
            <a:xfrm>
              <a:off x="3257550" y="32194500"/>
              <a:ext cx="1358900" cy="320675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ES" sz="900" b="1" i="0" u="none" strike="noStrike" baseline="0%">
                  <a:solidFill>
                    <a:srgbClr val="000000"/>
                  </a:solidFill>
                  <a:latin typeface="Tahoma"/>
                  <a:ea typeface="Tahoma"/>
                  <a:cs typeface="Tahoma"/>
                </a:rPr>
                <a:t>Xiomara Lluberes:</a:t>
              </a:r>
              <a:endParaRPr lang="es-ES" sz="900" b="0" i="0" u="none" strike="noStrike" baseline="0%">
                <a:solidFill>
                  <a:srgbClr val="000000"/>
                </a:solidFill>
                <a:latin typeface="Tahoma"/>
                <a:ea typeface="Tahoma"/>
                <a:cs typeface="Tahoma"/>
              </a:endParaRPr>
            </a:p>
            <a:p>
              <a:pPr algn="l" rtl="0">
                <a:defRPr sz="1000"/>
              </a:pPr>
              <a:r>
                <a:rPr lang="es-ES" sz="900" b="0" i="0" u="none" strike="noStrike" baseline="0%">
                  <a:solidFill>
                    <a:srgbClr val="000000"/>
                  </a:solidFill>
                  <a:latin typeface="Tahoma"/>
                  <a:ea typeface="Tahoma"/>
                  <a:cs typeface="Tahoma"/>
                </a:rPr>
                <a:t>Este componente pasa a Fiscalización y Legal</a:t>
              </a:r>
            </a:p>
          </xdr:txBody>
        </xdr:sp>
        <xdr:clientData/>
      </xdr:twoCellAnchor>
    </mc:Fallback>
  </mc:AlternateContent>
  <mc:AlternateContent xmlns:mc="http://schemas.openxmlformats.org/markup-compatibility/2006">
    <mc:Choice xmlns:v="urn:schemas-microsoft-com:vml" Requires="v"/>
    <mc:Fallback>
      <xdr:twoCellAnchor editAs="absolute">
        <xdr:from>
          <xdr:col>17</xdr:col>
          <xdr:colOff>1289050</xdr:colOff>
          <xdr:row>175</xdr:row>
          <xdr:rowOff>44450</xdr:rowOff>
        </xdr:from>
        <xdr:to>
          <xdr:col>19</xdr:col>
          <xdr:colOff>508000</xdr:colOff>
          <xdr:row>176</xdr:row>
          <xdr:rowOff>374650</xdr:rowOff>
        </xdr:to>
        <xdr:sp macro="" textlink="">
          <xdr:nvSpPr>
            <xdr:cNvPr id="3074" name="Comment 2" hidden="1">
              <a:extLst>
                <a:ext uri="{FF2B5EF4-FFF2-40B4-BE49-F238E27FC236}">
                  <a16:creationId xmlns:a16="http://schemas.microsoft.com/office/drawing/2014/main" id="{85BC45A5-ECC7-7AD7-2B6E-A08F27290F54}"/>
                </a:ext>
              </a:extLst>
            </xdr:cNvPr>
            <xdr:cNvSpPr txBox="1">
              <a:spLocks noChangeArrowheads="1"/>
            </xdr:cNvSpPr>
          </xdr:nvSpPr>
          <xdr:spPr bwMode="auto">
            <a:xfrm>
              <a:off x="22085300" y="70758050"/>
              <a:ext cx="1327150" cy="7747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22860" rIns="0" bIns="0" anchor="t" upright="1"/>
            <a:lstStyle/>
            <a:p>
              <a:pPr algn="l" rtl="0">
                <a:defRPr sz="1000"/>
              </a:pPr>
              <a:r>
                <a:rPr lang="es-ES" sz="900" b="1" i="0" u="none" strike="noStrike" baseline="0%">
                  <a:solidFill>
                    <a:srgbClr val="000000"/>
                  </a:solidFill>
                  <a:latin typeface="Tahoma"/>
                  <a:ea typeface="Tahoma"/>
                  <a:cs typeface="Tahoma"/>
                </a:rPr>
                <a:t>Dell:</a:t>
              </a:r>
              <a:endParaRPr lang="es-ES" sz="900" b="0" i="0" u="none" strike="noStrike" baseline="0%">
                <a:solidFill>
                  <a:srgbClr val="000000"/>
                </a:solidFill>
                <a:latin typeface="Tahoma"/>
                <a:ea typeface="Tahoma"/>
                <a:cs typeface="Tahoma"/>
              </a:endParaRPr>
            </a:p>
            <a:p>
              <a:pPr algn="l" rtl="0">
                <a:defRPr sz="1000"/>
              </a:pPr>
              <a:r>
                <a:rPr lang="es-ES" sz="900" b="0" i="0" u="none" strike="noStrike" baseline="0%">
                  <a:solidFill>
                    <a:srgbClr val="000000"/>
                  </a:solidFill>
                  <a:latin typeface="Tahoma"/>
                  <a:ea typeface="Tahoma"/>
                  <a:cs typeface="Tahoma"/>
                </a:rPr>
                <a:t>4to trimestre</a:t>
              </a:r>
            </a:p>
          </xdr:txBody>
        </xdr:sp>
        <xdr:clientData/>
      </xdr:twoCellAnchor>
    </mc:Fallback>
  </mc:AlternateContent>
</xdr:wsDr>
</file>

<file path=xl/drawings/drawing4.xml><?xml version="1.0" encoding="utf-8"?>
<xdr:wsDr xmlns:xdr="http://purl.oclc.org/ooxml/drawingml/spreadsheetDrawing" xmlns:a="http://purl.oclc.org/ooxml/drawingml/main">
  <xdr:twoCellAnchor editAs="oneCell">
    <xdr:from>
      <xdr:col>19</xdr:col>
      <xdr:colOff>0</xdr:colOff>
      <xdr:row>4</xdr:row>
      <xdr:rowOff>0</xdr:rowOff>
    </xdr:from>
    <xdr:to>
      <xdr:col>21</xdr:col>
      <xdr:colOff>304800</xdr:colOff>
      <xdr:row>5</xdr:row>
      <xdr:rowOff>79375</xdr:rowOff>
    </xdr:to>
    <xdr:sp macro="" textlink="">
      <xdr:nvSpPr>
        <xdr:cNvPr id="2" name="AutoShape 7" descr="Inicio - Ministerio de Agricultura de la República Dominicana">
          <a:extLst>
            <a:ext uri="{FF2B5EF4-FFF2-40B4-BE49-F238E27FC236}">
              <a16:creationId xmlns:a16="http://schemas.microsoft.com/office/drawing/2014/main" id="{00000000-0008-0000-0400-000002000000}"/>
            </a:ext>
          </a:extLst>
        </xdr:cNvPr>
        <xdr:cNvSpPr>
          <a:spLocks noChangeAspect="1" noChangeArrowheads="1"/>
        </xdr:cNvSpPr>
      </xdr:nvSpPr>
      <xdr:spPr bwMode="auto">
        <a:xfrm>
          <a:off x="25692100" y="660400"/>
          <a:ext cx="304800" cy="307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sp>
    <xdr:clientData/>
  </xdr:twoCellAnchor>
  <xdr:twoCellAnchor editAs="oneCell">
    <xdr:from>
      <xdr:col>19</xdr:col>
      <xdr:colOff>0</xdr:colOff>
      <xdr:row>6</xdr:row>
      <xdr:rowOff>0</xdr:rowOff>
    </xdr:from>
    <xdr:to>
      <xdr:col>21</xdr:col>
      <xdr:colOff>304800</xdr:colOff>
      <xdr:row>7</xdr:row>
      <xdr:rowOff>79376</xdr:rowOff>
    </xdr:to>
    <xdr:sp macro="" textlink="">
      <xdr:nvSpPr>
        <xdr:cNvPr id="3" name="AutoShape 9" descr="Inicio - Ministerio de Agricultura de la República Dominicana">
          <a:extLst>
            <a:ext uri="{FF2B5EF4-FFF2-40B4-BE49-F238E27FC236}">
              <a16:creationId xmlns:a16="http://schemas.microsoft.com/office/drawing/2014/main" id="{00000000-0008-0000-0400-000003000000}"/>
            </a:ext>
          </a:extLst>
        </xdr:cNvPr>
        <xdr:cNvSpPr>
          <a:spLocks noChangeAspect="1" noChangeArrowheads="1"/>
        </xdr:cNvSpPr>
      </xdr:nvSpPr>
      <xdr:spPr bwMode="auto">
        <a:xfrm>
          <a:off x="25692100" y="1187450"/>
          <a:ext cx="304800" cy="307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sp>
    <xdr:clientData/>
  </xdr:twoCellAnchor>
  <xdr:twoCellAnchor editAs="oneCell">
    <xdr:from>
      <xdr:col>15</xdr:col>
      <xdr:colOff>117930</xdr:colOff>
      <xdr:row>1</xdr:row>
      <xdr:rowOff>190954</xdr:rowOff>
    </xdr:from>
    <xdr:to>
      <xdr:col>22</xdr:col>
      <xdr:colOff>45358</xdr:colOff>
      <xdr:row>5</xdr:row>
      <xdr:rowOff>916216</xdr:rowOff>
    </xdr:to>
    <xdr:pic>
      <xdr:nvPicPr>
        <xdr:cNvPr id="4" name="Imagen 5">
          <a:extLst>
            <a:ext uri="{FF2B5EF4-FFF2-40B4-BE49-F238E27FC236}">
              <a16:creationId xmlns:a16="http://schemas.microsoft.com/office/drawing/2014/main" id="{00000000-0008-0000-0400-000004000000}"/>
            </a:ext>
          </a:extLst>
        </xdr:cNvPr>
        <xdr:cNvPicPr>
          <a:picLocks noChangeAspect="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12527644" y="390525"/>
          <a:ext cx="1805214" cy="1523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twoCellAnchor>
  <xdr:twoCellAnchor editAs="oneCell">
    <xdr:from>
      <xdr:col>0</xdr:col>
      <xdr:colOff>172810</xdr:colOff>
      <xdr:row>0</xdr:row>
      <xdr:rowOff>0</xdr:rowOff>
    </xdr:from>
    <xdr:to>
      <xdr:col>1</xdr:col>
      <xdr:colOff>58510</xdr:colOff>
      <xdr:row>5</xdr:row>
      <xdr:rowOff>468539</xdr:rowOff>
    </xdr:to>
    <xdr:pic>
      <xdr:nvPicPr>
        <xdr:cNvPr id="5" name="Imagen 6">
          <a:extLst>
            <a:ext uri="{FF2B5EF4-FFF2-40B4-BE49-F238E27FC236}">
              <a16:creationId xmlns:a16="http://schemas.microsoft.com/office/drawing/2014/main" id="{00000000-0008-0000-0400-000005000000}"/>
            </a:ext>
          </a:extLst>
        </xdr:cNvPr>
        <xdr:cNvPicPr>
          <a:picLocks noChangeAspect="1"/>
        </xdr:cNvPicPr>
      </xdr:nvPicPr>
      <xdr:blipFill>
        <a:blip xmlns:r="http://purl.oclc.org/ooxml/officeDocument/relationships" r:embed="rId2">
          <a:extLst>
            <a:ext uri="{28A0092B-C50C-407E-A947-70E740481C1C}">
              <a14:useLocalDpi xmlns:a14="http://schemas.microsoft.com/office/drawing/2010/main" val="0"/>
            </a:ext>
          </a:extLst>
        </a:blip>
        <a:srcRect/>
        <a:stretch>
          <a:fillRect/>
        </a:stretch>
      </xdr:blipFill>
      <xdr:spPr bwMode="auto">
        <a:xfrm>
          <a:off x="172810" y="0"/>
          <a:ext cx="1826986" cy="16142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twoCellAnchor>
  <mc:AlternateContent xmlns:mc="http://schemas.openxmlformats.org/markup-compatibility/2006">
    <mc:Choice xmlns:v="urn:schemas-microsoft-com:vml" Requires="v"/>
    <mc:Fallback>
      <xdr:twoCellAnchor editAs="absolute">
        <xdr:from>
          <xdr:col>1</xdr:col>
          <xdr:colOff>1333500</xdr:colOff>
          <xdr:row>69</xdr:row>
          <xdr:rowOff>336550</xdr:rowOff>
        </xdr:from>
        <xdr:to>
          <xdr:col>2</xdr:col>
          <xdr:colOff>146050</xdr:colOff>
          <xdr:row>75</xdr:row>
          <xdr:rowOff>152400</xdr:rowOff>
        </xdr:to>
        <xdr:sp macro="" textlink="">
          <xdr:nvSpPr>
            <xdr:cNvPr id="4097" name="Comment 478" hidden="1">
              <a:extLst>
                <a:ext uri="{FF2B5EF4-FFF2-40B4-BE49-F238E27FC236}">
                  <a16:creationId xmlns:a16="http://schemas.microsoft.com/office/drawing/2014/main" id="{5F5E6F6F-118F-D8B8-C847-AA021610A293}"/>
                </a:ext>
              </a:extLst>
            </xdr:cNvPr>
            <xdr:cNvSpPr txBox="1">
              <a:spLocks noChangeArrowheads="1"/>
            </xdr:cNvSpPr>
          </xdr:nvSpPr>
          <xdr:spPr bwMode="auto">
            <a:xfrm>
              <a:off x="3270250" y="34417000"/>
              <a:ext cx="1352550" cy="300355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ES" sz="900" b="1" i="0" u="none" strike="noStrike" baseline="0%">
                  <a:solidFill>
                    <a:srgbClr val="000000"/>
                  </a:solidFill>
                  <a:latin typeface="Tahoma"/>
                  <a:ea typeface="Tahoma"/>
                  <a:cs typeface="Tahoma"/>
                </a:rPr>
                <a:t>Xiomara Lluberes:</a:t>
              </a:r>
              <a:endParaRPr lang="es-ES" sz="900" b="0" i="0" u="none" strike="noStrike" baseline="0%">
                <a:solidFill>
                  <a:srgbClr val="000000"/>
                </a:solidFill>
                <a:latin typeface="Tahoma"/>
                <a:ea typeface="Tahoma"/>
                <a:cs typeface="Tahoma"/>
              </a:endParaRPr>
            </a:p>
            <a:p>
              <a:pPr algn="l" rtl="0">
                <a:defRPr sz="1000"/>
              </a:pPr>
              <a:r>
                <a:rPr lang="es-ES" sz="900" b="0" i="0" u="none" strike="noStrike" baseline="0%">
                  <a:solidFill>
                    <a:srgbClr val="000000"/>
                  </a:solidFill>
                  <a:latin typeface="Tahoma"/>
                  <a:ea typeface="Tahoma"/>
                  <a:cs typeface="Tahoma"/>
                </a:rPr>
                <a:t>Este componente pasa a Fiscalización y Legal</a:t>
              </a:r>
            </a:p>
          </xdr:txBody>
        </xdr:sp>
        <xdr:clientData/>
      </xdr:twoCellAnchor>
    </mc:Fallback>
  </mc:AlternateContent>
</xdr:wsDr>
</file>

<file path=xl/drawings/drawing5.xml><?xml version="1.0" encoding="utf-8"?>
<xdr:wsDr xmlns:xdr="http://purl.oclc.org/ooxml/drawingml/spreadsheetDrawing" xmlns:a="http://purl.oclc.org/ooxml/drawingml/main">
  <xdr:twoCellAnchor editAs="oneCell">
    <xdr:from>
      <xdr:col>19</xdr:col>
      <xdr:colOff>0</xdr:colOff>
      <xdr:row>4</xdr:row>
      <xdr:rowOff>0</xdr:rowOff>
    </xdr:from>
    <xdr:to>
      <xdr:col>19</xdr:col>
      <xdr:colOff>304800</xdr:colOff>
      <xdr:row>5</xdr:row>
      <xdr:rowOff>124732</xdr:rowOff>
    </xdr:to>
    <xdr:sp macro="" textlink="">
      <xdr:nvSpPr>
        <xdr:cNvPr id="2" name="AutoShape 7" descr="Inicio - Ministerio de Agricultura de la República Dominicana">
          <a:extLst>
            <a:ext uri="{FF2B5EF4-FFF2-40B4-BE49-F238E27FC236}">
              <a16:creationId xmlns:a16="http://schemas.microsoft.com/office/drawing/2014/main" id="{00000000-0008-0000-0500-000002000000}"/>
            </a:ext>
          </a:extLst>
        </xdr:cNvPr>
        <xdr:cNvSpPr>
          <a:spLocks noChangeAspect="1" noChangeArrowheads="1"/>
        </xdr:cNvSpPr>
      </xdr:nvSpPr>
      <xdr:spPr bwMode="auto">
        <a:xfrm>
          <a:off x="15246350" y="736600"/>
          <a:ext cx="304800" cy="3088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sp>
    <xdr:clientData/>
  </xdr:twoCellAnchor>
  <xdr:twoCellAnchor editAs="oneCell">
    <xdr:from>
      <xdr:col>19</xdr:col>
      <xdr:colOff>0</xdr:colOff>
      <xdr:row>6</xdr:row>
      <xdr:rowOff>0</xdr:rowOff>
    </xdr:from>
    <xdr:to>
      <xdr:col>19</xdr:col>
      <xdr:colOff>304800</xdr:colOff>
      <xdr:row>7</xdr:row>
      <xdr:rowOff>124731</xdr:rowOff>
    </xdr:to>
    <xdr:sp macro="" textlink="">
      <xdr:nvSpPr>
        <xdr:cNvPr id="3" name="AutoShape 9" descr="Inicio - Ministerio de Agricultura de la República Dominicana">
          <a:extLst>
            <a:ext uri="{FF2B5EF4-FFF2-40B4-BE49-F238E27FC236}">
              <a16:creationId xmlns:a16="http://schemas.microsoft.com/office/drawing/2014/main" id="{00000000-0008-0000-0500-000003000000}"/>
            </a:ext>
          </a:extLst>
        </xdr:cNvPr>
        <xdr:cNvSpPr>
          <a:spLocks noChangeAspect="1" noChangeArrowheads="1"/>
        </xdr:cNvSpPr>
      </xdr:nvSpPr>
      <xdr:spPr bwMode="auto">
        <a:xfrm>
          <a:off x="15246350" y="1282700"/>
          <a:ext cx="304800" cy="308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sp>
    <xdr:clientData/>
  </xdr:twoCellAnchor>
  <xdr:twoCellAnchor editAs="oneCell">
    <xdr:from>
      <xdr:col>19</xdr:col>
      <xdr:colOff>428625</xdr:colOff>
      <xdr:row>1</xdr:row>
      <xdr:rowOff>9525</xdr:rowOff>
    </xdr:from>
    <xdr:to>
      <xdr:col>20</xdr:col>
      <xdr:colOff>885291</xdr:colOff>
      <xdr:row>9</xdr:row>
      <xdr:rowOff>36286</xdr:rowOff>
    </xdr:to>
    <xdr:pic>
      <xdr:nvPicPr>
        <xdr:cNvPr id="4" name="Imagen 5">
          <a:extLst>
            <a:ext uri="{FF2B5EF4-FFF2-40B4-BE49-F238E27FC236}">
              <a16:creationId xmlns:a16="http://schemas.microsoft.com/office/drawing/2014/main" id="{00000000-0008-0000-0500-000004000000}"/>
            </a:ext>
          </a:extLst>
        </xdr:cNvPr>
        <xdr:cNvPicPr>
          <a:picLocks noChangeAspect="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15246350" y="193675"/>
          <a:ext cx="3106056" cy="16777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twoCellAnchor>
  <xdr:twoCellAnchor editAs="oneCell">
    <xdr:from>
      <xdr:col>0</xdr:col>
      <xdr:colOff>172810</xdr:colOff>
      <xdr:row>0</xdr:row>
      <xdr:rowOff>0</xdr:rowOff>
    </xdr:from>
    <xdr:to>
      <xdr:col>1</xdr:col>
      <xdr:colOff>58510</xdr:colOff>
      <xdr:row>7</xdr:row>
      <xdr:rowOff>151039</xdr:rowOff>
    </xdr:to>
    <xdr:pic>
      <xdr:nvPicPr>
        <xdr:cNvPr id="5" name="Imagen 6">
          <a:extLst>
            <a:ext uri="{FF2B5EF4-FFF2-40B4-BE49-F238E27FC236}">
              <a16:creationId xmlns:a16="http://schemas.microsoft.com/office/drawing/2014/main" id="{00000000-0008-0000-0500-000005000000}"/>
            </a:ext>
          </a:extLst>
        </xdr:cNvPr>
        <xdr:cNvPicPr>
          <a:picLocks noChangeAspect="1"/>
        </xdr:cNvPicPr>
      </xdr:nvPicPr>
      <xdr:blipFill>
        <a:blip xmlns:r="http://purl.oclc.org/ooxml/officeDocument/relationships" r:embed="rId2">
          <a:extLst>
            <a:ext uri="{28A0092B-C50C-407E-A947-70E740481C1C}">
              <a14:useLocalDpi xmlns:a14="http://schemas.microsoft.com/office/drawing/2010/main" val="0"/>
            </a:ext>
          </a:extLst>
        </a:blip>
        <a:srcRect/>
        <a:stretch>
          <a:fillRect/>
        </a:stretch>
      </xdr:blipFill>
      <xdr:spPr bwMode="auto">
        <a:xfrm>
          <a:off x="172810" y="0"/>
          <a:ext cx="1822450" cy="16178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twoCellAnchor>
  <xdr:oneCellAnchor>
    <xdr:from>
      <xdr:col>22</xdr:col>
      <xdr:colOff>0</xdr:colOff>
      <xdr:row>4</xdr:row>
      <xdr:rowOff>0</xdr:rowOff>
    </xdr:from>
    <xdr:ext cx="304800" cy="306161"/>
    <xdr:sp macro="" textlink="">
      <xdr:nvSpPr>
        <xdr:cNvPr id="7" name="AutoShape 7" descr="Inicio - Ministerio de Agricultura de la República Dominicana">
          <a:extLst>
            <a:ext uri="{FF2B5EF4-FFF2-40B4-BE49-F238E27FC236}">
              <a16:creationId xmlns:a16="http://schemas.microsoft.com/office/drawing/2014/main" id="{00000000-0008-0000-0500-000007000000}"/>
            </a:ext>
          </a:extLst>
        </xdr:cNvPr>
        <xdr:cNvSpPr>
          <a:spLocks noChangeAspect="1" noChangeArrowheads="1"/>
        </xdr:cNvSpPr>
      </xdr:nvSpPr>
      <xdr:spPr bwMode="auto">
        <a:xfrm>
          <a:off x="6749143" y="725714"/>
          <a:ext cx="304800" cy="3061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sp>
    <xdr:clientData/>
  </xdr:oneCellAnchor>
  <xdr:oneCellAnchor>
    <xdr:from>
      <xdr:col>22</xdr:col>
      <xdr:colOff>0</xdr:colOff>
      <xdr:row>6</xdr:row>
      <xdr:rowOff>0</xdr:rowOff>
    </xdr:from>
    <xdr:ext cx="304800" cy="306160"/>
    <xdr:sp macro="" textlink="">
      <xdr:nvSpPr>
        <xdr:cNvPr id="8" name="AutoShape 9" descr="Inicio - Ministerio de Agricultura de la República Dominicana">
          <a:extLst>
            <a:ext uri="{FF2B5EF4-FFF2-40B4-BE49-F238E27FC236}">
              <a16:creationId xmlns:a16="http://schemas.microsoft.com/office/drawing/2014/main" id="{00000000-0008-0000-0500-000008000000}"/>
            </a:ext>
          </a:extLst>
        </xdr:cNvPr>
        <xdr:cNvSpPr>
          <a:spLocks noChangeAspect="1" noChangeArrowheads="1"/>
        </xdr:cNvSpPr>
      </xdr:nvSpPr>
      <xdr:spPr bwMode="auto">
        <a:xfrm>
          <a:off x="6749143" y="1270000"/>
          <a:ext cx="304800" cy="306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sp>
    <xdr:clientData/>
  </xdr:oneCellAnchor>
  <mc:AlternateContent xmlns:mc="http://schemas.openxmlformats.org/markup-compatibility/2006">
    <mc:Choice xmlns:v="urn:schemas-microsoft-com:vml" Requires="v"/>
    <mc:Fallback>
      <xdr:twoCellAnchor editAs="absolute">
        <xdr:from>
          <xdr:col>1</xdr:col>
          <xdr:colOff>1327150</xdr:colOff>
          <xdr:row>67</xdr:row>
          <xdr:rowOff>298450</xdr:rowOff>
        </xdr:from>
        <xdr:to>
          <xdr:col>2</xdr:col>
          <xdr:colOff>971550</xdr:colOff>
          <xdr:row>72</xdr:row>
          <xdr:rowOff>400050</xdr:rowOff>
        </xdr:to>
        <xdr:sp macro="" textlink="">
          <xdr:nvSpPr>
            <xdr:cNvPr id="5121" name="Comment 478" hidden="1">
              <a:extLst>
                <a:ext uri="{FF2B5EF4-FFF2-40B4-BE49-F238E27FC236}">
                  <a16:creationId xmlns:a16="http://schemas.microsoft.com/office/drawing/2014/main" id="{3887404B-4D90-602C-F225-173A18EB7BB0}"/>
                </a:ext>
              </a:extLst>
            </xdr:cNvPr>
            <xdr:cNvSpPr txBox="1">
              <a:spLocks noChangeArrowheads="1"/>
            </xdr:cNvSpPr>
          </xdr:nvSpPr>
          <xdr:spPr bwMode="auto">
            <a:xfrm>
              <a:off x="3263900" y="34118550"/>
              <a:ext cx="1358900" cy="30226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ES" sz="900" b="1" i="0" u="none" strike="noStrike" baseline="0%">
                  <a:solidFill>
                    <a:srgbClr val="000000"/>
                  </a:solidFill>
                  <a:latin typeface="Tahoma"/>
                  <a:ea typeface="Tahoma"/>
                  <a:cs typeface="Tahoma"/>
                </a:rPr>
                <a:t>Xiomara Lluberes:</a:t>
              </a:r>
              <a:endParaRPr lang="es-ES" sz="900" b="0" i="0" u="none" strike="noStrike" baseline="0%">
                <a:solidFill>
                  <a:srgbClr val="000000"/>
                </a:solidFill>
                <a:latin typeface="Tahoma"/>
                <a:ea typeface="Tahoma"/>
                <a:cs typeface="Tahoma"/>
              </a:endParaRPr>
            </a:p>
            <a:p>
              <a:pPr algn="l" rtl="0">
                <a:defRPr sz="1000"/>
              </a:pPr>
              <a:r>
                <a:rPr lang="es-ES" sz="900" b="0" i="0" u="none" strike="noStrike" baseline="0%">
                  <a:solidFill>
                    <a:srgbClr val="000000"/>
                  </a:solidFill>
                  <a:latin typeface="Tahoma"/>
                  <a:ea typeface="Tahoma"/>
                  <a:cs typeface="Tahoma"/>
                </a:rPr>
                <a:t>Este componente pasa a Fiscalización y Legal</a:t>
              </a:r>
            </a:p>
          </xdr:txBody>
        </xdr:sp>
        <xdr:clientData/>
      </xdr:twoCellAnchor>
    </mc:Fallback>
  </mc:AlternateContent>
</xdr:wsDr>
</file>

<file path=xl/drawings/drawing6.xml><?xml version="1.0" encoding="utf-8"?>
<xdr:wsDr xmlns:xdr="http://purl.oclc.org/ooxml/drawingml/spreadsheetDrawing" xmlns:a="http://purl.oclc.org/ooxml/drawingml/main">
  <xdr:twoCellAnchor>
    <xdr:from>
      <xdr:col>12</xdr:col>
      <xdr:colOff>727507</xdr:colOff>
      <xdr:row>25</xdr:row>
      <xdr:rowOff>103186</xdr:rowOff>
    </xdr:from>
    <xdr:to>
      <xdr:col>22</xdr:col>
      <xdr:colOff>63500</xdr:colOff>
      <xdr:row>39</xdr:row>
      <xdr:rowOff>179386</xdr:rowOff>
    </xdr:to>
    <xdr:graphicFrame macro="">
      <xdr:nvGraphicFramePr>
        <xdr:cNvPr id="2" name="Chart 2">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1"/>
        </a:graphicData>
      </a:graphic>
    </xdr:graphicFrame>
    <xdr:clientData/>
  </xdr:twoCellAnchor>
  <xdr:twoCellAnchor>
    <xdr:from>
      <xdr:col>12</xdr:col>
      <xdr:colOff>333375</xdr:colOff>
      <xdr:row>41</xdr:row>
      <xdr:rowOff>161924</xdr:rowOff>
    </xdr:from>
    <xdr:to>
      <xdr:col>20</xdr:col>
      <xdr:colOff>28575</xdr:colOff>
      <xdr:row>58</xdr:row>
      <xdr:rowOff>142874</xdr:rowOff>
    </xdr:to>
    <xdr:graphicFrame macro="">
      <xdr:nvGraphicFramePr>
        <xdr:cNvPr id="3" name="Chart 3">
          <a:extLst>
            <a:ext uri="{FF2B5EF4-FFF2-40B4-BE49-F238E27FC236}">
              <a16:creationId xmlns:a16="http://schemas.microsoft.com/office/drawing/2014/main" id="{00000000-0008-0000-0700-000003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2"/>
        </a:graphicData>
      </a:graphic>
    </xdr:graphicFrame>
    <xdr:clientData/>
  </xdr:twoCellAnchor>
  <xdr:twoCellAnchor>
    <xdr:from>
      <xdr:col>12</xdr:col>
      <xdr:colOff>334243</xdr:colOff>
      <xdr:row>59</xdr:row>
      <xdr:rowOff>38100</xdr:rowOff>
    </xdr:from>
    <xdr:to>
      <xdr:col>20</xdr:col>
      <xdr:colOff>29443</xdr:colOff>
      <xdr:row>73</xdr:row>
      <xdr:rowOff>114300</xdr:rowOff>
    </xdr:to>
    <xdr:graphicFrame macro="">
      <xdr:nvGraphicFramePr>
        <xdr:cNvPr id="4" name="Chart 4">
          <a:extLst>
            <a:ext uri="{FF2B5EF4-FFF2-40B4-BE49-F238E27FC236}">
              <a16:creationId xmlns:a16="http://schemas.microsoft.com/office/drawing/2014/main" id="{00000000-0008-0000-0700-000004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3"/>
        </a:graphicData>
      </a:graphic>
    </xdr:graphicFrame>
    <xdr:clientData/>
  </xdr:twoCellAnchor>
  <xdr:twoCellAnchor>
    <xdr:from>
      <xdr:col>12</xdr:col>
      <xdr:colOff>693510</xdr:colOff>
      <xdr:row>6</xdr:row>
      <xdr:rowOff>12929</xdr:rowOff>
    </xdr:from>
    <xdr:to>
      <xdr:col>20</xdr:col>
      <xdr:colOff>532946</xdr:colOff>
      <xdr:row>21</xdr:row>
      <xdr:rowOff>333375</xdr:rowOff>
    </xdr:to>
    <xdr:graphicFrame macro="">
      <xdr:nvGraphicFramePr>
        <xdr:cNvPr id="5" name="Chart 5">
          <a:extLst>
            <a:ext uri="{FF2B5EF4-FFF2-40B4-BE49-F238E27FC236}">
              <a16:creationId xmlns:a16="http://schemas.microsoft.com/office/drawing/2014/main" id="{00000000-0008-0000-0700-000005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4"/>
        </a:graphicData>
      </a:graphic>
    </xdr:graphicFrame>
    <xdr:clientData/>
  </xdr:twoCellAnchor>
  <xdr:twoCellAnchor>
    <xdr:from>
      <xdr:col>12</xdr:col>
      <xdr:colOff>367533</xdr:colOff>
      <xdr:row>75</xdr:row>
      <xdr:rowOff>0</xdr:rowOff>
    </xdr:from>
    <xdr:to>
      <xdr:col>20</xdr:col>
      <xdr:colOff>66197</xdr:colOff>
      <xdr:row>89</xdr:row>
      <xdr:rowOff>76200</xdr:rowOff>
    </xdr:to>
    <xdr:graphicFrame macro="">
      <xdr:nvGraphicFramePr>
        <xdr:cNvPr id="6" name="Chart 6">
          <a:extLst>
            <a:ext uri="{FF2B5EF4-FFF2-40B4-BE49-F238E27FC236}">
              <a16:creationId xmlns:a16="http://schemas.microsoft.com/office/drawing/2014/main" id="{00000000-0008-0000-0700-000006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5"/>
        </a:graphicData>
      </a:graphic>
    </xdr:graphicFrame>
    <xdr:clientData/>
  </xdr:twoCellAnchor>
  <xdr:twoCellAnchor>
    <xdr:from>
      <xdr:col>12</xdr:col>
      <xdr:colOff>406978</xdr:colOff>
      <xdr:row>91</xdr:row>
      <xdr:rowOff>28575</xdr:rowOff>
    </xdr:from>
    <xdr:to>
      <xdr:col>20</xdr:col>
      <xdr:colOff>102178</xdr:colOff>
      <xdr:row>107</xdr:row>
      <xdr:rowOff>47625</xdr:rowOff>
    </xdr:to>
    <xdr:graphicFrame macro="">
      <xdr:nvGraphicFramePr>
        <xdr:cNvPr id="7" name="Chart 7">
          <a:extLst>
            <a:ext uri="{FF2B5EF4-FFF2-40B4-BE49-F238E27FC236}">
              <a16:creationId xmlns:a16="http://schemas.microsoft.com/office/drawing/2014/main" id="{00000000-0008-0000-0700-000007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6"/>
        </a:graphicData>
      </a:graphic>
    </xdr:graphicFrame>
    <xdr:clientData/>
  </xdr:twoCellAnchor>
  <xdr:twoCellAnchor>
    <xdr:from>
      <xdr:col>5</xdr:col>
      <xdr:colOff>2494</xdr:colOff>
      <xdr:row>162</xdr:row>
      <xdr:rowOff>150667</xdr:rowOff>
    </xdr:from>
    <xdr:to>
      <xdr:col>16</xdr:col>
      <xdr:colOff>581024</xdr:colOff>
      <xdr:row>182</xdr:row>
      <xdr:rowOff>54429</xdr:rowOff>
    </xdr:to>
    <xdr:graphicFrame macro="">
      <xdr:nvGraphicFramePr>
        <xdr:cNvPr id="8" name="Chart 8">
          <a:extLst>
            <a:ext uri="{FF2B5EF4-FFF2-40B4-BE49-F238E27FC236}">
              <a16:creationId xmlns:a16="http://schemas.microsoft.com/office/drawing/2014/main" id="{00000000-0008-0000-0700-000008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7"/>
        </a:graphicData>
      </a:graphic>
    </xdr:graphicFrame>
    <xdr:clientData/>
  </xdr:twoCellAnchor>
  <xdr:twoCellAnchor>
    <xdr:from>
      <xdr:col>4</xdr:col>
      <xdr:colOff>1016000</xdr:colOff>
      <xdr:row>193</xdr:row>
      <xdr:rowOff>1443</xdr:rowOff>
    </xdr:from>
    <xdr:to>
      <xdr:col>21</xdr:col>
      <xdr:colOff>190500</xdr:colOff>
      <xdr:row>215</xdr:row>
      <xdr:rowOff>10969</xdr:rowOff>
    </xdr:to>
    <mc:AlternateContent xmlns:mc="http://schemas.openxmlformats.org/markup-compatibility/2006">
      <mc:Choice xmlns:cx1="http://schemas.microsoft.com/office/drawing/2015/9/8/chartex" Requires="cx1">
        <xdr:graphicFrame macro="">
          <xdr:nvGraphicFramePr>
            <xdr:cNvPr id="9" name="Chart 9">
              <a:extLst>
                <a:ext uri="{FF2B5EF4-FFF2-40B4-BE49-F238E27FC236}">
                  <a16:creationId xmlns:a16="http://schemas.microsoft.com/office/drawing/2014/main" id="{00000000-0008-0000-0700-000009000000}"/>
                </a:ext>
              </a:extLst>
            </xdr:cNvPr>
            <xdr:cNvGraphicFramePr>
              <a:graphicFrameLocks/>
            </xdr:cNvGraphicFramePr>
          </xdr:nvGraphicFramePr>
          <xdr:xfrm>
            <a:off x="0" y="0"/>
            <a:ext cx="0" cy="0"/>
          </xdr:xfrm>
          <a:graphic>
            <a:graphicData uri="http://schemas.microsoft.com/office/drawing/2014/chartex">
              <cx:chart xmlns:cx="http://schemas.microsoft.com/office/drawing/2014/chartex" xmlns:r="http://purl.oclc.org/ooxml/officeDocument/relationships" r:id="rId8"/>
            </a:graphicData>
          </a:graphic>
        </xdr:graphicFrame>
      </mc:Choice>
      <mc:Fallback>
        <xdr:sp macro="" textlink="">
          <xdr:nvSpPr>
            <xdr:cNvPr id="0" name=""/>
            <xdr:cNvSpPr>
              <a:spLocks noTextEdit="1"/>
            </xdr:cNvSpPr>
          </xdr:nvSpPr>
          <xdr:spPr>
            <a:xfrm>
              <a:off x="5283200" y="40577943"/>
              <a:ext cx="13176250" cy="4060826"/>
            </a:xfrm>
            <a:prstGeom prst="rect">
              <a:avLst/>
            </a:prstGeom>
            <a:solidFill>
              <a:prstClr val="white"/>
            </a:solidFill>
            <a:ln w="1">
              <a:solidFill>
                <a:prstClr val="green"/>
              </a:solidFill>
            </a:ln>
          </xdr:spPr>
          <xdr:txBody>
            <a:bodyPr vertOverflow="clip" horzOverflow="clip"/>
            <a:lstStyle/>
            <a:p>
              <a:r>
                <a:rPr lang="es-ES"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12</xdr:col>
      <xdr:colOff>406978</xdr:colOff>
      <xdr:row>108</xdr:row>
      <xdr:rowOff>28575</xdr:rowOff>
    </xdr:from>
    <xdr:to>
      <xdr:col>20</xdr:col>
      <xdr:colOff>102178</xdr:colOff>
      <xdr:row>124</xdr:row>
      <xdr:rowOff>47625</xdr:rowOff>
    </xdr:to>
    <xdr:graphicFrame macro="">
      <xdr:nvGraphicFramePr>
        <xdr:cNvPr id="10" name="Chart 7">
          <a:extLst>
            <a:ext uri="{FF2B5EF4-FFF2-40B4-BE49-F238E27FC236}">
              <a16:creationId xmlns:a16="http://schemas.microsoft.com/office/drawing/2014/main" id="{00000000-0008-0000-0700-00000A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9"/>
        </a:graphicData>
      </a:graphic>
    </xdr:graphicFrame>
    <xdr:clientData/>
  </xdr:twoCellAnchor>
  <xdr:twoCellAnchor>
    <xdr:from>
      <xdr:col>12</xdr:col>
      <xdr:colOff>430791</xdr:colOff>
      <xdr:row>125</xdr:row>
      <xdr:rowOff>44450</xdr:rowOff>
    </xdr:from>
    <xdr:to>
      <xdr:col>20</xdr:col>
      <xdr:colOff>125991</xdr:colOff>
      <xdr:row>141</xdr:row>
      <xdr:rowOff>63500</xdr:rowOff>
    </xdr:to>
    <xdr:graphicFrame macro="">
      <xdr:nvGraphicFramePr>
        <xdr:cNvPr id="11" name="Chart 7">
          <a:extLst>
            <a:ext uri="{FF2B5EF4-FFF2-40B4-BE49-F238E27FC236}">
              <a16:creationId xmlns:a16="http://schemas.microsoft.com/office/drawing/2014/main" id="{00000000-0008-0000-0700-00000B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10"/>
        </a:graphicData>
      </a:graphic>
    </xdr:graphicFrame>
    <xdr:clientData/>
  </xdr:twoCellAnchor>
  <xdr:twoCellAnchor>
    <xdr:from>
      <xdr:col>4</xdr:col>
      <xdr:colOff>237331</xdr:colOff>
      <xdr:row>2</xdr:row>
      <xdr:rowOff>140493</xdr:rowOff>
    </xdr:from>
    <xdr:to>
      <xdr:col>10</xdr:col>
      <xdr:colOff>587375</xdr:colOff>
      <xdr:row>6</xdr:row>
      <xdr:rowOff>15875</xdr:rowOff>
    </xdr:to>
    <xdr:graphicFrame macro="">
      <xdr:nvGraphicFramePr>
        <xdr:cNvPr id="12" name="Diagrama 11">
          <a:extLst>
            <a:ext uri="{FF2B5EF4-FFF2-40B4-BE49-F238E27FC236}">
              <a16:creationId xmlns:a16="http://schemas.microsoft.com/office/drawing/2014/main" id="{00000000-0008-0000-0700-00000C000000}"/>
            </a:ext>
          </a:extLst>
        </xdr:cNvPr>
        <xdr:cNvGraphicFramePr/>
      </xdr:nvGraphicFramePr>
      <xdr:xfrm>
        <a:off x="0" y="0"/>
        <a:ext cx="0" cy="0"/>
      </xdr:xfrm>
      <a:graphic>
        <a:graphicData uri="http://purl.oclc.org/ooxml/drawingml/diagram">
          <dgm:relIds xmlns:dgm="http://purl.oclc.org/ooxml/drawingml/diagram" xmlns:r="http://purl.oclc.org/ooxml/officeDocument/relationships" r:dm="rId11" r:lo="rId12" r:qs="rId13" r:cs="rId14"/>
        </a:graphicData>
      </a:graphic>
    </xdr:graphicFrame>
    <xdr:clientData/>
  </xdr:twoCellAnchor>
  <xdr:twoCellAnchor>
    <xdr:from>
      <xdr:col>2</xdr:col>
      <xdr:colOff>150811</xdr:colOff>
      <xdr:row>21</xdr:row>
      <xdr:rowOff>55563</xdr:rowOff>
    </xdr:from>
    <xdr:to>
      <xdr:col>9</xdr:col>
      <xdr:colOff>531812</xdr:colOff>
      <xdr:row>25</xdr:row>
      <xdr:rowOff>79375</xdr:rowOff>
    </xdr:to>
    <xdr:graphicFrame macro="">
      <xdr:nvGraphicFramePr>
        <xdr:cNvPr id="14" name="Diagrama 13">
          <a:extLst>
            <a:ext uri="{FF2B5EF4-FFF2-40B4-BE49-F238E27FC236}">
              <a16:creationId xmlns:a16="http://schemas.microsoft.com/office/drawing/2014/main" id="{00000000-0008-0000-0700-00000E000000}"/>
            </a:ext>
          </a:extLst>
        </xdr:cNvPr>
        <xdr:cNvGraphicFramePr/>
      </xdr:nvGraphicFramePr>
      <xdr:xfrm>
        <a:off x="0" y="0"/>
        <a:ext cx="0" cy="0"/>
      </xdr:xfrm>
      <a:graphic>
        <a:graphicData uri="http://purl.oclc.org/ooxml/drawingml/diagram">
          <dgm:relIds xmlns:dgm="http://purl.oclc.org/ooxml/drawingml/diagram" xmlns:r="http://purl.oclc.org/ooxml/officeDocument/relationships" r:dm="rId16" r:lo="rId17" r:qs="rId18" r:cs="rId19"/>
        </a:graphicData>
      </a:graphic>
    </xdr:graphicFrame>
    <xdr:clientData/>
  </xdr:twoCellAnchor>
  <xdr:twoCellAnchor>
    <xdr:from>
      <xdr:col>12</xdr:col>
      <xdr:colOff>388937</xdr:colOff>
      <xdr:row>141</xdr:row>
      <xdr:rowOff>150813</xdr:rowOff>
    </xdr:from>
    <xdr:to>
      <xdr:col>20</xdr:col>
      <xdr:colOff>84137</xdr:colOff>
      <xdr:row>156</xdr:row>
      <xdr:rowOff>161925</xdr:rowOff>
    </xdr:to>
    <xdr:graphicFrame macro="">
      <xdr:nvGraphicFramePr>
        <xdr:cNvPr id="15" name="Chart 7">
          <a:extLst>
            <a:ext uri="{FF2B5EF4-FFF2-40B4-BE49-F238E27FC236}">
              <a16:creationId xmlns:a16="http://schemas.microsoft.com/office/drawing/2014/main" id="{00000000-0008-0000-0700-00000F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21"/>
        </a:graphicData>
      </a:graphic>
    </xdr:graphicFrame>
    <xdr:clientData/>
  </xdr:twoCellAnchor>
  <xdr:twoCellAnchor>
    <xdr:from>
      <xdr:col>21</xdr:col>
      <xdr:colOff>504031</xdr:colOff>
      <xdr:row>0</xdr:row>
      <xdr:rowOff>39687</xdr:rowOff>
    </xdr:from>
    <xdr:to>
      <xdr:col>32</xdr:col>
      <xdr:colOff>277812</xdr:colOff>
      <xdr:row>35</xdr:row>
      <xdr:rowOff>119062</xdr:rowOff>
    </xdr:to>
    <mc:AlternateContent xmlns:mc="http://schemas.openxmlformats.org/markup-compatibility/2006">
      <mc:Choice xmlns:cx1="http://schemas.microsoft.com/office/drawing/2015/9/8/chartex" Requires="cx1">
        <xdr:graphicFrame macro="">
          <xdr:nvGraphicFramePr>
            <xdr:cNvPr id="17" name="Gráfico 16">
              <a:extLst>
                <a:ext uri="{FF2B5EF4-FFF2-40B4-BE49-F238E27FC236}">
                  <a16:creationId xmlns:a16="http://schemas.microsoft.com/office/drawing/2014/main" id="{00000000-0008-0000-0700-000011000000}"/>
                </a:ext>
              </a:extLst>
            </xdr:cNvPr>
            <xdr:cNvGraphicFramePr/>
          </xdr:nvGraphicFramePr>
          <xdr:xfrm>
            <a:off x="0" y="0"/>
            <a:ext cx="0" cy="0"/>
          </xdr:xfrm>
          <a:graphic>
            <a:graphicData uri="http://schemas.microsoft.com/office/drawing/2014/chartex">
              <cx:chart xmlns:cx="http://schemas.microsoft.com/office/drawing/2014/chartex" xmlns:r="http://purl.oclc.org/ooxml/officeDocument/relationships" r:id="rId22"/>
            </a:graphicData>
          </a:graphic>
        </xdr:graphicFrame>
      </mc:Choice>
      <mc:Fallback>
        <xdr:sp macro="" textlink="">
          <xdr:nvSpPr>
            <xdr:cNvPr id="0" name=""/>
            <xdr:cNvSpPr>
              <a:spLocks noTextEdit="1"/>
            </xdr:cNvSpPr>
          </xdr:nvSpPr>
          <xdr:spPr>
            <a:xfrm>
              <a:off x="18772981" y="39687"/>
              <a:ext cx="6828631" cy="8239125"/>
            </a:xfrm>
            <a:prstGeom prst="rect">
              <a:avLst/>
            </a:prstGeom>
            <a:solidFill>
              <a:prstClr val="white"/>
            </a:solidFill>
            <a:ln w="1">
              <a:solidFill>
                <a:prstClr val="green"/>
              </a:solidFill>
            </a:ln>
          </xdr:spPr>
          <xdr:txBody>
            <a:bodyPr vertOverflow="clip" horzOverflow="clip"/>
            <a:lstStyle/>
            <a:p>
              <a:r>
                <a:rPr lang="es-ES"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9</xdr:col>
      <xdr:colOff>769936</xdr:colOff>
      <xdr:row>13</xdr:row>
      <xdr:rowOff>140492</xdr:rowOff>
    </xdr:from>
    <xdr:to>
      <xdr:col>12</xdr:col>
      <xdr:colOff>635000</xdr:colOff>
      <xdr:row>26</xdr:row>
      <xdr:rowOff>150812</xdr:rowOff>
    </xdr:to>
    <xdr:graphicFrame macro="">
      <xdr:nvGraphicFramePr>
        <xdr:cNvPr id="19" name="Gráfico 18">
          <a:extLst>
            <a:ext uri="{FF2B5EF4-FFF2-40B4-BE49-F238E27FC236}">
              <a16:creationId xmlns:a16="http://schemas.microsoft.com/office/drawing/2014/main" id="{00000000-0008-0000-0700-000013000000}"/>
            </a:ext>
          </a:extLst>
        </xdr:cNvPr>
        <xdr:cNvGraphicFramePr/>
      </xdr:nvGraphicFramePr>
      <xdr:xfrm>
        <a:off x="0" y="0"/>
        <a:ext cx="0" cy="0"/>
      </xdr:xfrm>
      <a:graphic>
        <a:graphicData uri="http://purl.oclc.org/ooxml/drawingml/chart">
          <c:chart xmlns:c="http://purl.oclc.org/ooxml/drawingml/chart" xmlns:r="http://purl.oclc.org/ooxml/officeDocument/relationships" r:id="rId23"/>
        </a:graphicData>
      </a:graphic>
    </xdr:graphicFrame>
    <xdr:clientData/>
  </xdr:twoCellAnchor>
  <xdr:twoCellAnchor>
    <xdr:from>
      <xdr:col>33</xdr:col>
      <xdr:colOff>0</xdr:colOff>
      <xdr:row>27</xdr:row>
      <xdr:rowOff>0</xdr:rowOff>
    </xdr:from>
    <xdr:to>
      <xdr:col>43</xdr:col>
      <xdr:colOff>383743</xdr:colOff>
      <xdr:row>41</xdr:row>
      <xdr:rowOff>76200</xdr:rowOff>
    </xdr:to>
    <xdr:graphicFrame macro="">
      <xdr:nvGraphicFramePr>
        <xdr:cNvPr id="20" name="Chart 2">
          <a:extLst>
            <a:ext uri="{FF2B5EF4-FFF2-40B4-BE49-F238E27FC236}">
              <a16:creationId xmlns:a16="http://schemas.microsoft.com/office/drawing/2014/main" id="{00000000-0008-0000-0700-000014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24"/>
        </a:graphicData>
      </a:graphic>
    </xdr:graphicFrame>
    <xdr:clientData/>
  </xdr:twoCellAnchor>
  <xdr:twoCellAnchor>
    <xdr:from>
      <xdr:col>20</xdr:col>
      <xdr:colOff>420686</xdr:colOff>
      <xdr:row>143</xdr:row>
      <xdr:rowOff>31750</xdr:rowOff>
    </xdr:from>
    <xdr:to>
      <xdr:col>29</xdr:col>
      <xdr:colOff>520698</xdr:colOff>
      <xdr:row>157</xdr:row>
      <xdr:rowOff>225425</xdr:rowOff>
    </xdr:to>
    <xdr:graphicFrame macro="">
      <xdr:nvGraphicFramePr>
        <xdr:cNvPr id="21" name="Chart 7">
          <a:extLst>
            <a:ext uri="{FF2B5EF4-FFF2-40B4-BE49-F238E27FC236}">
              <a16:creationId xmlns:a16="http://schemas.microsoft.com/office/drawing/2014/main" id="{00000000-0008-0000-0700-000015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25"/>
        </a:graphicData>
      </a:graphic>
    </xdr:graphicFrame>
    <xdr:clientData/>
  </xdr:twoCellAnchor>
  <xdr:twoCellAnchor>
    <xdr:from>
      <xdr:col>29</xdr:col>
      <xdr:colOff>619124</xdr:colOff>
      <xdr:row>143</xdr:row>
      <xdr:rowOff>31750</xdr:rowOff>
    </xdr:from>
    <xdr:to>
      <xdr:col>35</xdr:col>
      <xdr:colOff>0</xdr:colOff>
      <xdr:row>157</xdr:row>
      <xdr:rowOff>206375</xdr:rowOff>
    </xdr:to>
    <xdr:graphicFrame macro="">
      <xdr:nvGraphicFramePr>
        <xdr:cNvPr id="22" name="Gráfico 21">
          <a:extLst>
            <a:ext uri="{FF2B5EF4-FFF2-40B4-BE49-F238E27FC236}">
              <a16:creationId xmlns:a16="http://schemas.microsoft.com/office/drawing/2014/main" id="{00000000-0008-0000-0700-000016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26"/>
        </a:graphicData>
      </a:graphic>
    </xdr:graphicFrame>
    <xdr:clientData/>
  </xdr:twoCellAnchor>
  <xdr:twoCellAnchor>
    <xdr:from>
      <xdr:col>43</xdr:col>
      <xdr:colOff>579438</xdr:colOff>
      <xdr:row>27</xdr:row>
      <xdr:rowOff>47626</xdr:rowOff>
    </xdr:from>
    <xdr:to>
      <xdr:col>48</xdr:col>
      <xdr:colOff>603250</xdr:colOff>
      <xdr:row>41</xdr:row>
      <xdr:rowOff>79376</xdr:rowOff>
    </xdr:to>
    <xdr:graphicFrame macro="">
      <xdr:nvGraphicFramePr>
        <xdr:cNvPr id="23" name="Gráfico 22">
          <a:extLst>
            <a:ext uri="{FF2B5EF4-FFF2-40B4-BE49-F238E27FC236}">
              <a16:creationId xmlns:a16="http://schemas.microsoft.com/office/drawing/2014/main" id="{00000000-0008-0000-0700-000017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27"/>
        </a:graphicData>
      </a:graphic>
    </xdr:graphicFrame>
    <xdr:clientData/>
  </xdr:twoCellAnchor>
  <xdr:twoCellAnchor>
    <xdr:from>
      <xdr:col>20</xdr:col>
      <xdr:colOff>412750</xdr:colOff>
      <xdr:row>41</xdr:row>
      <xdr:rowOff>127000</xdr:rowOff>
    </xdr:from>
    <xdr:to>
      <xdr:col>25</xdr:col>
      <xdr:colOff>436563</xdr:colOff>
      <xdr:row>57</xdr:row>
      <xdr:rowOff>174626</xdr:rowOff>
    </xdr:to>
    <xdr:graphicFrame macro="">
      <xdr:nvGraphicFramePr>
        <xdr:cNvPr id="24" name="Gráfico 23">
          <a:extLst>
            <a:ext uri="{FF2B5EF4-FFF2-40B4-BE49-F238E27FC236}">
              <a16:creationId xmlns:a16="http://schemas.microsoft.com/office/drawing/2014/main" id="{00000000-0008-0000-0700-000018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28"/>
        </a:graphicData>
      </a:graphic>
    </xdr:graphicFrame>
    <xdr:clientData/>
  </xdr:twoCellAnchor>
  <xdr:twoCellAnchor>
    <xdr:from>
      <xdr:col>20</xdr:col>
      <xdr:colOff>452437</xdr:colOff>
      <xdr:row>59</xdr:row>
      <xdr:rowOff>55563</xdr:rowOff>
    </xdr:from>
    <xdr:to>
      <xdr:col>25</xdr:col>
      <xdr:colOff>476250</xdr:colOff>
      <xdr:row>75</xdr:row>
      <xdr:rowOff>103188</xdr:rowOff>
    </xdr:to>
    <xdr:graphicFrame macro="">
      <xdr:nvGraphicFramePr>
        <xdr:cNvPr id="25" name="Gráfico 24">
          <a:extLst>
            <a:ext uri="{FF2B5EF4-FFF2-40B4-BE49-F238E27FC236}">
              <a16:creationId xmlns:a16="http://schemas.microsoft.com/office/drawing/2014/main" id="{00000000-0008-0000-0700-000019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29"/>
        </a:graphicData>
      </a:graphic>
    </xdr:graphicFrame>
    <xdr:clientData/>
  </xdr:twoCellAnchor>
  <xdr:twoCellAnchor>
    <xdr:from>
      <xdr:col>20</xdr:col>
      <xdr:colOff>492126</xdr:colOff>
      <xdr:row>76</xdr:row>
      <xdr:rowOff>126999</xdr:rowOff>
    </xdr:from>
    <xdr:to>
      <xdr:col>25</xdr:col>
      <xdr:colOff>515938</xdr:colOff>
      <xdr:row>92</xdr:row>
      <xdr:rowOff>174624</xdr:rowOff>
    </xdr:to>
    <xdr:graphicFrame macro="">
      <xdr:nvGraphicFramePr>
        <xdr:cNvPr id="26" name="Gráfico 25">
          <a:extLst>
            <a:ext uri="{FF2B5EF4-FFF2-40B4-BE49-F238E27FC236}">
              <a16:creationId xmlns:a16="http://schemas.microsoft.com/office/drawing/2014/main" id="{00000000-0008-0000-0700-00001A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30"/>
        </a:graphicData>
      </a:graphic>
    </xdr:graphicFrame>
    <xdr:clientData/>
  </xdr:twoCellAnchor>
  <xdr:twoCellAnchor>
    <xdr:from>
      <xdr:col>20</xdr:col>
      <xdr:colOff>484187</xdr:colOff>
      <xdr:row>94</xdr:row>
      <xdr:rowOff>79375</xdr:rowOff>
    </xdr:from>
    <xdr:to>
      <xdr:col>25</xdr:col>
      <xdr:colOff>508000</xdr:colOff>
      <xdr:row>110</xdr:row>
      <xdr:rowOff>127001</xdr:rowOff>
    </xdr:to>
    <xdr:graphicFrame macro="">
      <xdr:nvGraphicFramePr>
        <xdr:cNvPr id="27" name="Gráfico 26">
          <a:extLst>
            <a:ext uri="{FF2B5EF4-FFF2-40B4-BE49-F238E27FC236}">
              <a16:creationId xmlns:a16="http://schemas.microsoft.com/office/drawing/2014/main" id="{00000000-0008-0000-0700-00001B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31"/>
        </a:graphicData>
      </a:graphic>
    </xdr:graphicFrame>
    <xdr:clientData/>
  </xdr:twoCellAnchor>
  <xdr:twoCellAnchor>
    <xdr:from>
      <xdr:col>20</xdr:col>
      <xdr:colOff>436563</xdr:colOff>
      <xdr:row>112</xdr:row>
      <xdr:rowOff>23813</xdr:rowOff>
    </xdr:from>
    <xdr:to>
      <xdr:col>25</xdr:col>
      <xdr:colOff>460376</xdr:colOff>
      <xdr:row>128</xdr:row>
      <xdr:rowOff>71438</xdr:rowOff>
    </xdr:to>
    <xdr:graphicFrame macro="">
      <xdr:nvGraphicFramePr>
        <xdr:cNvPr id="28" name="Gráfico 27">
          <a:extLst>
            <a:ext uri="{FF2B5EF4-FFF2-40B4-BE49-F238E27FC236}">
              <a16:creationId xmlns:a16="http://schemas.microsoft.com/office/drawing/2014/main" id="{00000000-0008-0000-0700-00001C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32"/>
        </a:graphicData>
      </a:graphic>
    </xdr:graphicFrame>
    <xdr:clientData/>
  </xdr:twoCellAnchor>
  <xdr:twoCellAnchor>
    <xdr:from>
      <xdr:col>25</xdr:col>
      <xdr:colOff>611188</xdr:colOff>
      <xdr:row>112</xdr:row>
      <xdr:rowOff>47626</xdr:rowOff>
    </xdr:from>
    <xdr:to>
      <xdr:col>30</xdr:col>
      <xdr:colOff>635000</xdr:colOff>
      <xdr:row>128</xdr:row>
      <xdr:rowOff>95251</xdr:rowOff>
    </xdr:to>
    <xdr:graphicFrame macro="">
      <xdr:nvGraphicFramePr>
        <xdr:cNvPr id="29" name="Gráfico 28">
          <a:extLst>
            <a:ext uri="{FF2B5EF4-FFF2-40B4-BE49-F238E27FC236}">
              <a16:creationId xmlns:a16="http://schemas.microsoft.com/office/drawing/2014/main" id="{00000000-0008-0000-0700-00001D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33"/>
        </a:graphicData>
      </a:graphic>
    </xdr:graphicFrame>
    <xdr:clientData/>
  </xdr:twoCellAnchor>
  <xdr:twoCellAnchor>
    <xdr:from>
      <xdr:col>20</xdr:col>
      <xdr:colOff>428625</xdr:colOff>
      <xdr:row>129</xdr:row>
      <xdr:rowOff>0</xdr:rowOff>
    </xdr:from>
    <xdr:to>
      <xdr:col>25</xdr:col>
      <xdr:colOff>452438</xdr:colOff>
      <xdr:row>142</xdr:row>
      <xdr:rowOff>166686</xdr:rowOff>
    </xdr:to>
    <xdr:graphicFrame macro="">
      <xdr:nvGraphicFramePr>
        <xdr:cNvPr id="30" name="Gráfico 29">
          <a:extLst>
            <a:ext uri="{FF2B5EF4-FFF2-40B4-BE49-F238E27FC236}">
              <a16:creationId xmlns:a16="http://schemas.microsoft.com/office/drawing/2014/main" id="{00000000-0008-0000-0700-00001E000000}"/>
            </a:ext>
          </a:extLst>
        </xdr:cNvPr>
        <xdr:cNvGraphicFramePr>
          <a:graphicFrameLocks/>
        </xdr:cNvGraphicFramePr>
      </xdr:nvGraphicFramePr>
      <xdr:xfrm>
        <a:off x="0" y="0"/>
        <a:ext cx="0" cy="0"/>
      </xdr:xfrm>
      <a:graphic>
        <a:graphicData uri="http://purl.oclc.org/ooxml/drawingml/chart">
          <c:chart xmlns:c="http://purl.oclc.org/ooxml/drawingml/chart" xmlns:r="http://purl.oclc.org/ooxml/officeDocument/relationships" r:id="rId34"/>
        </a:graphicData>
      </a:graphic>
    </xdr:graphicFrame>
    <xdr:clientData/>
  </xdr:twoCellAnchor>
  <xdr:twoCellAnchor>
    <xdr:from>
      <xdr:col>22</xdr:col>
      <xdr:colOff>130970</xdr:colOff>
      <xdr:row>36</xdr:row>
      <xdr:rowOff>95250</xdr:rowOff>
    </xdr:from>
    <xdr:to>
      <xdr:col>27</xdr:col>
      <xdr:colOff>365126</xdr:colOff>
      <xdr:row>39</xdr:row>
      <xdr:rowOff>145254</xdr:rowOff>
    </xdr:to>
    <xdr:graphicFrame macro="">
      <xdr:nvGraphicFramePr>
        <xdr:cNvPr id="13" name="Diagrama 12">
          <a:extLst>
            <a:ext uri="{FF2B5EF4-FFF2-40B4-BE49-F238E27FC236}">
              <a16:creationId xmlns:a16="http://schemas.microsoft.com/office/drawing/2014/main" id="{00000000-0008-0000-0700-00000D000000}"/>
            </a:ext>
          </a:extLst>
        </xdr:cNvPr>
        <xdr:cNvGraphicFramePr/>
      </xdr:nvGraphicFramePr>
      <xdr:xfrm>
        <a:off x="0" y="0"/>
        <a:ext cx="0" cy="0"/>
      </xdr:xfrm>
      <a:graphic>
        <a:graphicData uri="http://purl.oclc.org/ooxml/drawingml/diagram">
          <dgm:relIds xmlns:dgm="http://purl.oclc.org/ooxml/drawingml/diagram" xmlns:r="http://purl.oclc.org/ooxml/officeDocument/relationships" r:dm="rId35" r:lo="rId36" r:qs="rId37" r:cs="rId38"/>
        </a:graphicData>
      </a:graphic>
    </xdr:graphicFrame>
    <xdr:clientData/>
  </xdr:twoCellAnchor>
  <xdr:twoCellAnchor>
    <xdr:from>
      <xdr:col>4</xdr:col>
      <xdr:colOff>992189</xdr:colOff>
      <xdr:row>216</xdr:row>
      <xdr:rowOff>158749</xdr:rowOff>
    </xdr:from>
    <xdr:to>
      <xdr:col>21</xdr:col>
      <xdr:colOff>333282</xdr:colOff>
      <xdr:row>238</xdr:row>
      <xdr:rowOff>168275</xdr:rowOff>
    </xdr:to>
    <mc:AlternateContent xmlns:mc="http://schemas.openxmlformats.org/markup-compatibility/2006">
      <mc:Choice xmlns:cx1="http://schemas.microsoft.com/office/drawing/2015/9/8/chartex" Requires="cx1">
        <xdr:graphicFrame macro="">
          <xdr:nvGraphicFramePr>
            <xdr:cNvPr id="32" name="Chart 9">
              <a:extLst>
                <a:ext uri="{FF2B5EF4-FFF2-40B4-BE49-F238E27FC236}">
                  <a16:creationId xmlns:a16="http://schemas.microsoft.com/office/drawing/2014/main" id="{00000000-0008-0000-0700-000020000000}"/>
                </a:ext>
              </a:extLst>
            </xdr:cNvPr>
            <xdr:cNvGraphicFramePr>
              <a:graphicFrameLocks/>
            </xdr:cNvGraphicFramePr>
          </xdr:nvGraphicFramePr>
          <xdr:xfrm>
            <a:off x="0" y="0"/>
            <a:ext cx="0" cy="0"/>
          </xdr:xfrm>
          <a:graphic>
            <a:graphicData uri="http://schemas.microsoft.com/office/drawing/2014/chartex">
              <cx:chart xmlns:cx="http://schemas.microsoft.com/office/drawing/2014/chartex" xmlns:r="http://purl.oclc.org/ooxml/officeDocument/relationships" r:id="rId40"/>
            </a:graphicData>
          </a:graphic>
        </xdr:graphicFrame>
      </mc:Choice>
      <mc:Fallback>
        <xdr:sp macro="" textlink="">
          <xdr:nvSpPr>
            <xdr:cNvPr id="0" name=""/>
            <xdr:cNvSpPr>
              <a:spLocks noTextEdit="1"/>
            </xdr:cNvSpPr>
          </xdr:nvSpPr>
          <xdr:spPr>
            <a:xfrm>
              <a:off x="5259389" y="44970699"/>
              <a:ext cx="13342843" cy="4060826"/>
            </a:xfrm>
            <a:prstGeom prst="rect">
              <a:avLst/>
            </a:prstGeom>
            <a:solidFill>
              <a:prstClr val="white"/>
            </a:solidFill>
            <a:ln w="1">
              <a:solidFill>
                <a:prstClr val="green"/>
              </a:solidFill>
            </a:ln>
          </xdr:spPr>
          <xdr:txBody>
            <a:bodyPr vertOverflow="clip" horzOverflow="clip"/>
            <a:lstStyle/>
            <a:p>
              <a:r>
                <a:rPr lang="es-ES"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drawings/drawing7.xml><?xml version="1.0" encoding="utf-8"?>
<xdr:wsDr xmlns:xdr="http://purl.oclc.org/ooxml/drawingml/spreadsheetDrawing" xmlns:a="http://purl.oclc.org/ooxml/drawingml/main">
  <xdr:twoCellAnchor editAs="oneCell">
    <xdr:from>
      <xdr:col>1</xdr:col>
      <xdr:colOff>0</xdr:colOff>
      <xdr:row>4</xdr:row>
      <xdr:rowOff>0</xdr:rowOff>
    </xdr:from>
    <xdr:to>
      <xdr:col>1</xdr:col>
      <xdr:colOff>304800</xdr:colOff>
      <xdr:row>5</xdr:row>
      <xdr:rowOff>147144</xdr:rowOff>
    </xdr:to>
    <xdr:sp macro="" textlink="">
      <xdr:nvSpPr>
        <xdr:cNvPr id="2" name="AutoShape 7" descr="Inicio - Ministerio de Agricultura de la República Dominicana">
          <a:extLst>
            <a:ext uri="{FF2B5EF4-FFF2-40B4-BE49-F238E27FC236}">
              <a16:creationId xmlns:a16="http://schemas.microsoft.com/office/drawing/2014/main" id="{00000000-0008-0000-0800-000002000000}"/>
            </a:ext>
          </a:extLst>
        </xdr:cNvPr>
        <xdr:cNvSpPr>
          <a:spLocks noChangeAspect="1" noChangeArrowheads="1"/>
        </xdr:cNvSpPr>
      </xdr:nvSpPr>
      <xdr:spPr bwMode="auto">
        <a:xfrm>
          <a:off x="6743700" y="736600"/>
          <a:ext cx="304800" cy="3088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sp>
    <xdr:clientData/>
  </xdr:twoCellAnchor>
  <xdr:twoCellAnchor editAs="oneCell">
    <xdr:from>
      <xdr:col>1</xdr:col>
      <xdr:colOff>0</xdr:colOff>
      <xdr:row>6</xdr:row>
      <xdr:rowOff>0</xdr:rowOff>
    </xdr:from>
    <xdr:to>
      <xdr:col>1</xdr:col>
      <xdr:colOff>304800</xdr:colOff>
      <xdr:row>7</xdr:row>
      <xdr:rowOff>147142</xdr:rowOff>
    </xdr:to>
    <xdr:sp macro="" textlink="">
      <xdr:nvSpPr>
        <xdr:cNvPr id="3" name="AutoShape 9" descr="Inicio - Ministerio de Agricultura de la República Dominicana">
          <a:extLst>
            <a:ext uri="{FF2B5EF4-FFF2-40B4-BE49-F238E27FC236}">
              <a16:creationId xmlns:a16="http://schemas.microsoft.com/office/drawing/2014/main" id="{00000000-0008-0000-0800-000003000000}"/>
            </a:ext>
          </a:extLst>
        </xdr:cNvPr>
        <xdr:cNvSpPr>
          <a:spLocks noChangeAspect="1" noChangeArrowheads="1"/>
        </xdr:cNvSpPr>
      </xdr:nvSpPr>
      <xdr:spPr bwMode="auto">
        <a:xfrm>
          <a:off x="6743700" y="1282700"/>
          <a:ext cx="304800" cy="3088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sp>
    <xdr:clientData/>
  </xdr:twoCellAnchor>
  <xdr:twoCellAnchor editAs="oneCell">
    <xdr:from>
      <xdr:col>1</xdr:col>
      <xdr:colOff>428625</xdr:colOff>
      <xdr:row>1</xdr:row>
      <xdr:rowOff>9525</xdr:rowOff>
    </xdr:from>
    <xdr:to>
      <xdr:col>2</xdr:col>
      <xdr:colOff>885291</xdr:colOff>
      <xdr:row>10</xdr:row>
      <xdr:rowOff>28815</xdr:rowOff>
    </xdr:to>
    <xdr:pic>
      <xdr:nvPicPr>
        <xdr:cNvPr id="4" name="Imagen 5">
          <a:extLst>
            <a:ext uri="{FF2B5EF4-FFF2-40B4-BE49-F238E27FC236}">
              <a16:creationId xmlns:a16="http://schemas.microsoft.com/office/drawing/2014/main" id="{00000000-0008-0000-0800-000004000000}"/>
            </a:ext>
          </a:extLst>
        </xdr:cNvPr>
        <xdr:cNvPicPr>
          <a:picLocks noChangeAspect="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6743700" y="193675"/>
          <a:ext cx="3097892" cy="16777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twoCellAnchor>
  <xdr:twoCellAnchor editAs="oneCell">
    <xdr:from>
      <xdr:col>0</xdr:col>
      <xdr:colOff>172810</xdr:colOff>
      <xdr:row>0</xdr:row>
      <xdr:rowOff>0</xdr:rowOff>
    </xdr:from>
    <xdr:to>
      <xdr:col>1</xdr:col>
      <xdr:colOff>245274</xdr:colOff>
      <xdr:row>8</xdr:row>
      <xdr:rowOff>121156</xdr:rowOff>
    </xdr:to>
    <xdr:pic>
      <xdr:nvPicPr>
        <xdr:cNvPr id="5" name="Imagen 6">
          <a:extLst>
            <a:ext uri="{FF2B5EF4-FFF2-40B4-BE49-F238E27FC236}">
              <a16:creationId xmlns:a16="http://schemas.microsoft.com/office/drawing/2014/main" id="{00000000-0008-0000-0800-000005000000}"/>
            </a:ext>
          </a:extLst>
        </xdr:cNvPr>
        <xdr:cNvPicPr>
          <a:picLocks noChangeAspect="1"/>
        </xdr:cNvPicPr>
      </xdr:nvPicPr>
      <xdr:blipFill>
        <a:blip xmlns:r="http://purl.oclc.org/ooxml/officeDocument/relationships" r:embed="rId2">
          <a:extLst>
            <a:ext uri="{28A0092B-C50C-407E-A947-70E740481C1C}">
              <a14:useLocalDpi xmlns:a14="http://schemas.microsoft.com/office/drawing/2010/main" val="0"/>
            </a:ext>
          </a:extLst>
        </a:blip>
        <a:srcRect/>
        <a:stretch>
          <a:fillRect/>
        </a:stretch>
      </xdr:blipFill>
      <xdr:spPr bwMode="auto">
        <a:xfrm>
          <a:off x="172810" y="0"/>
          <a:ext cx="1822450" cy="161788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pic>
    <xdr:clientData/>
  </xdr:twoCellAnchor>
  <xdr:oneCellAnchor>
    <xdr:from>
      <xdr:col>3</xdr:col>
      <xdr:colOff>0</xdr:colOff>
      <xdr:row>4</xdr:row>
      <xdr:rowOff>0</xdr:rowOff>
    </xdr:from>
    <xdr:ext cx="304800" cy="306161"/>
    <xdr:sp macro="" textlink="">
      <xdr:nvSpPr>
        <xdr:cNvPr id="6" name="AutoShape 7" descr="Inicio - Ministerio de Agricultura de la República Dominicana">
          <a:extLst>
            <a:ext uri="{FF2B5EF4-FFF2-40B4-BE49-F238E27FC236}">
              <a16:creationId xmlns:a16="http://schemas.microsoft.com/office/drawing/2014/main" id="{00000000-0008-0000-0800-000006000000}"/>
            </a:ext>
          </a:extLst>
        </xdr:cNvPr>
        <xdr:cNvSpPr>
          <a:spLocks noChangeAspect="1" noChangeArrowheads="1"/>
        </xdr:cNvSpPr>
      </xdr:nvSpPr>
      <xdr:spPr bwMode="auto">
        <a:xfrm>
          <a:off x="8489950" y="736600"/>
          <a:ext cx="304800" cy="3061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sp>
    <xdr:clientData/>
  </xdr:oneCellAnchor>
  <xdr:oneCellAnchor>
    <xdr:from>
      <xdr:col>3</xdr:col>
      <xdr:colOff>0</xdr:colOff>
      <xdr:row>6</xdr:row>
      <xdr:rowOff>0</xdr:rowOff>
    </xdr:from>
    <xdr:ext cx="304800" cy="306160"/>
    <xdr:sp macro="" textlink="">
      <xdr:nvSpPr>
        <xdr:cNvPr id="7" name="AutoShape 9" descr="Inicio - Ministerio de Agricultura de la República Dominicana">
          <a:extLst>
            <a:ext uri="{FF2B5EF4-FFF2-40B4-BE49-F238E27FC236}">
              <a16:creationId xmlns:a16="http://schemas.microsoft.com/office/drawing/2014/main" id="{00000000-0008-0000-0800-000007000000}"/>
            </a:ext>
          </a:extLst>
        </xdr:cNvPr>
        <xdr:cNvSpPr>
          <a:spLocks noChangeAspect="1" noChangeArrowheads="1"/>
        </xdr:cNvSpPr>
      </xdr:nvSpPr>
      <xdr:spPr bwMode="auto">
        <a:xfrm>
          <a:off x="8489950" y="1282700"/>
          <a:ext cx="304800" cy="306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
              <a:headEnd/>
              <a:tailEnd/>
            </a14:hiddenLine>
          </a:ext>
        </a:extLst>
      </xdr:spPr>
    </xdr:sp>
    <xdr:clientData/>
  </xdr:oneCellAnchor>
  <xdr:twoCellAnchor>
    <xdr:from>
      <xdr:col>5</xdr:col>
      <xdr:colOff>264709</xdr:colOff>
      <xdr:row>46</xdr:row>
      <xdr:rowOff>33867</xdr:rowOff>
    </xdr:from>
    <xdr:to>
      <xdr:col>17</xdr:col>
      <xdr:colOff>347133</xdr:colOff>
      <xdr:row>58</xdr:row>
      <xdr:rowOff>48806</xdr:rowOff>
    </xdr:to>
    <mc:AlternateContent xmlns:mc="http://schemas.openxmlformats.org/markup-compatibility/2006">
      <mc:Choice xmlns:cx1="http://schemas.microsoft.com/office/drawing/2015/9/8/chartex" Requires="cx1">
        <xdr:graphicFrame macro="">
          <xdr:nvGraphicFramePr>
            <xdr:cNvPr id="11" name="Gráfico 10">
              <a:extLst>
                <a:ext uri="{FF2B5EF4-FFF2-40B4-BE49-F238E27FC236}">
                  <a16:creationId xmlns:a16="http://schemas.microsoft.com/office/drawing/2014/main" id="{00000000-0008-0000-0800-00000B000000}"/>
                </a:ext>
              </a:extLst>
            </xdr:cNvPr>
            <xdr:cNvGraphicFramePr/>
          </xdr:nvGraphicFramePr>
          <xdr:xfrm>
            <a:off x="0" y="0"/>
            <a:ext cx="0" cy="0"/>
          </xdr:xfrm>
          <a:graphic>
            <a:graphicData uri="http://schemas.microsoft.com/office/drawing/2014/chartex">
              <cx:chart xmlns:cx="http://schemas.microsoft.com/office/drawing/2014/chartex" xmlns:r="http://purl.oclc.org/ooxml/officeDocument/relationships" r:id="rId3"/>
            </a:graphicData>
          </a:graphic>
        </xdr:graphicFrame>
      </mc:Choice>
      <mc:Fallback>
        <xdr:sp macro="" textlink="">
          <xdr:nvSpPr>
            <xdr:cNvPr id="0" name=""/>
            <xdr:cNvSpPr>
              <a:spLocks noTextEdit="1"/>
            </xdr:cNvSpPr>
          </xdr:nvSpPr>
          <xdr:spPr>
            <a:xfrm>
              <a:off x="8945159" y="17602200"/>
              <a:ext cx="9683624" cy="3835400"/>
            </a:xfrm>
            <a:prstGeom prst="rect">
              <a:avLst/>
            </a:prstGeom>
            <a:solidFill>
              <a:prstClr val="white"/>
            </a:solidFill>
            <a:ln w="1">
              <a:solidFill>
                <a:prstClr val="green"/>
              </a:solidFill>
            </a:ln>
          </xdr:spPr>
          <xdr:txBody>
            <a:bodyPr vertOverflow="clip" horzOverflow="clip"/>
            <a:lstStyle/>
            <a:p>
              <a:r>
                <a:rPr lang="es-ES"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5</xdr:col>
      <xdr:colOff>152400</xdr:colOff>
      <xdr:row>30</xdr:row>
      <xdr:rowOff>152400</xdr:rowOff>
    </xdr:from>
    <xdr:to>
      <xdr:col>16</xdr:col>
      <xdr:colOff>660400</xdr:colOff>
      <xdr:row>45</xdr:row>
      <xdr:rowOff>46317</xdr:rowOff>
    </xdr:to>
    <mc:AlternateContent xmlns:mc="http://schemas.openxmlformats.org/markup-compatibility/2006">
      <mc:Choice xmlns:cx1="http://schemas.microsoft.com/office/drawing/2015/9/8/chartex" Requires="cx1">
        <xdr:graphicFrame macro="">
          <xdr:nvGraphicFramePr>
            <xdr:cNvPr id="15" name="Gráfico 14">
              <a:extLst>
                <a:ext uri="{FF2B5EF4-FFF2-40B4-BE49-F238E27FC236}">
                  <a16:creationId xmlns:a16="http://schemas.microsoft.com/office/drawing/2014/main" id="{00000000-0008-0000-0800-00000F000000}"/>
                </a:ext>
              </a:extLst>
            </xdr:cNvPr>
            <xdr:cNvGraphicFramePr/>
          </xdr:nvGraphicFramePr>
          <xdr:xfrm>
            <a:off x="0" y="0"/>
            <a:ext cx="0" cy="0"/>
          </xdr:xfrm>
          <a:graphic>
            <a:graphicData uri="http://schemas.microsoft.com/office/drawing/2014/chartex">
              <cx:chart xmlns:cx="http://schemas.microsoft.com/office/drawing/2014/chartex" xmlns:r="http://purl.oclc.org/ooxml/officeDocument/relationships" r:id="rId4"/>
            </a:graphicData>
          </a:graphic>
        </xdr:graphicFrame>
      </mc:Choice>
      <mc:Fallback>
        <xdr:sp macro="" textlink="">
          <xdr:nvSpPr>
            <xdr:cNvPr id="0" name=""/>
            <xdr:cNvSpPr>
              <a:spLocks noTextEdit="1"/>
            </xdr:cNvSpPr>
          </xdr:nvSpPr>
          <xdr:spPr>
            <a:xfrm>
              <a:off x="8832850" y="11404600"/>
              <a:ext cx="9309100" cy="6078817"/>
            </a:xfrm>
            <a:prstGeom prst="rect">
              <a:avLst/>
            </a:prstGeom>
            <a:solidFill>
              <a:prstClr val="white"/>
            </a:solidFill>
            <a:ln w="1">
              <a:solidFill>
                <a:prstClr val="green"/>
              </a:solidFill>
            </a:ln>
          </xdr:spPr>
          <xdr:txBody>
            <a:bodyPr vertOverflow="clip" horzOverflow="clip"/>
            <a:lstStyle/>
            <a:p>
              <a:r>
                <a:rPr lang="es-ES"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26</xdr:col>
      <xdr:colOff>584201</xdr:colOff>
      <xdr:row>187</xdr:row>
      <xdr:rowOff>25400</xdr:rowOff>
    </xdr:from>
    <xdr:to>
      <xdr:col>42</xdr:col>
      <xdr:colOff>584201</xdr:colOff>
      <xdr:row>219</xdr:row>
      <xdr:rowOff>152400</xdr:rowOff>
    </xdr:to>
    <xdr:graphicFrame macro="">
      <xdr:nvGraphicFramePr>
        <xdr:cNvPr id="16" name="Gráfico 15">
          <a:extLst>
            <a:ext uri="{FF2B5EF4-FFF2-40B4-BE49-F238E27FC236}">
              <a16:creationId xmlns:a16="http://schemas.microsoft.com/office/drawing/2014/main" id="{00000000-0008-0000-0800-000010000000}"/>
            </a:ext>
          </a:extLst>
        </xdr:cNvPr>
        <xdr:cNvGraphicFramePr/>
      </xdr:nvGraphicFramePr>
      <xdr:xfrm>
        <a:off x="0" y="0"/>
        <a:ext cx="0" cy="0"/>
      </xdr:xfrm>
      <a:graphic>
        <a:graphicData uri="http://purl.oclc.org/ooxml/drawingml/chart">
          <c:chart xmlns:c="http://purl.oclc.org/ooxml/drawingml/chart" xmlns:r="http://purl.oclc.org/ooxml/officeDocument/relationships" r:id="rId5"/>
        </a:graphicData>
      </a:graphic>
    </xdr:graphicFrame>
    <xdr:clientData/>
  </xdr:twoCellAnchor>
  <xdr:twoCellAnchor>
    <xdr:from>
      <xdr:col>5</xdr:col>
      <xdr:colOff>498100</xdr:colOff>
      <xdr:row>105</xdr:row>
      <xdr:rowOff>37353</xdr:rowOff>
    </xdr:from>
    <xdr:to>
      <xdr:col>39</xdr:col>
      <xdr:colOff>444499</xdr:colOff>
      <xdr:row>142</xdr:row>
      <xdr:rowOff>57150</xdr:rowOff>
    </xdr:to>
    <mc:AlternateContent xmlns:mc="http://schemas.openxmlformats.org/markup-compatibility/2006">
      <mc:Choice xmlns:cx1="http://schemas.microsoft.com/office/drawing/2015/9/8/chartex" Requires="cx1">
        <xdr:graphicFrame macro="">
          <xdr:nvGraphicFramePr>
            <xdr:cNvPr id="19" name="Gráfico 18">
              <a:extLst>
                <a:ext uri="{FF2B5EF4-FFF2-40B4-BE49-F238E27FC236}">
                  <a16:creationId xmlns:a16="http://schemas.microsoft.com/office/drawing/2014/main" id="{00000000-0008-0000-0800-000013000000}"/>
                </a:ext>
              </a:extLst>
            </xdr:cNvPr>
            <xdr:cNvGraphicFramePr/>
          </xdr:nvGraphicFramePr>
          <xdr:xfrm>
            <a:off x="0" y="0"/>
            <a:ext cx="0" cy="0"/>
          </xdr:xfrm>
          <a:graphic>
            <a:graphicData uri="http://schemas.microsoft.com/office/drawing/2014/chartex">
              <cx:chart xmlns:cx="http://schemas.microsoft.com/office/drawing/2014/chartex" xmlns:r="http://purl.oclc.org/ooxml/officeDocument/relationships" r:id="rId6"/>
            </a:graphicData>
          </a:graphic>
        </xdr:graphicFrame>
      </mc:Choice>
      <mc:Fallback>
        <xdr:sp macro="" textlink="">
          <xdr:nvSpPr>
            <xdr:cNvPr id="0" name=""/>
            <xdr:cNvSpPr>
              <a:spLocks noTextEdit="1"/>
            </xdr:cNvSpPr>
          </xdr:nvSpPr>
          <xdr:spPr>
            <a:xfrm>
              <a:off x="9178550" y="26478753"/>
              <a:ext cx="27149799" cy="6128497"/>
            </a:xfrm>
            <a:prstGeom prst="rect">
              <a:avLst/>
            </a:prstGeom>
            <a:solidFill>
              <a:prstClr val="white"/>
            </a:solidFill>
            <a:ln w="1">
              <a:solidFill>
                <a:prstClr val="green"/>
              </a:solidFill>
            </a:ln>
          </xdr:spPr>
          <xdr:txBody>
            <a:bodyPr vertOverflow="clip" horzOverflow="clip"/>
            <a:lstStyle/>
            <a:p>
              <a:r>
                <a:rPr lang="es-ES"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5</xdr:col>
      <xdr:colOff>33867</xdr:colOff>
      <xdr:row>190</xdr:row>
      <xdr:rowOff>0</xdr:rowOff>
    </xdr:from>
    <xdr:to>
      <xdr:col>21</xdr:col>
      <xdr:colOff>76200</xdr:colOff>
      <xdr:row>217</xdr:row>
      <xdr:rowOff>50800</xdr:rowOff>
    </xdr:to>
    <mc:AlternateContent xmlns:mc="http://schemas.openxmlformats.org/markup-compatibility/2006">
      <mc:Choice xmlns:cx1="http://schemas.microsoft.com/office/drawing/2015/9/8/chartex" Requires="cx1">
        <xdr:graphicFrame macro="">
          <xdr:nvGraphicFramePr>
            <xdr:cNvPr id="23" name="Gráfico 22">
              <a:extLst>
                <a:ext uri="{FF2B5EF4-FFF2-40B4-BE49-F238E27FC236}">
                  <a16:creationId xmlns:a16="http://schemas.microsoft.com/office/drawing/2014/main" id="{00000000-0008-0000-0800-000017000000}"/>
                </a:ext>
              </a:extLst>
            </xdr:cNvPr>
            <xdr:cNvGraphicFramePr/>
          </xdr:nvGraphicFramePr>
          <xdr:xfrm>
            <a:off x="0" y="0"/>
            <a:ext cx="0" cy="0"/>
          </xdr:xfrm>
          <a:graphic>
            <a:graphicData uri="http://schemas.microsoft.com/office/drawing/2014/chartex">
              <cx:chart xmlns:cx="http://schemas.microsoft.com/office/drawing/2014/chartex" xmlns:r="http://purl.oclc.org/ooxml/officeDocument/relationships" r:id="rId7"/>
            </a:graphicData>
          </a:graphic>
        </xdr:graphicFrame>
      </mc:Choice>
      <mc:Fallback>
        <xdr:sp macro="" textlink="">
          <xdr:nvSpPr>
            <xdr:cNvPr id="0" name=""/>
            <xdr:cNvSpPr>
              <a:spLocks noTextEdit="1"/>
            </xdr:cNvSpPr>
          </xdr:nvSpPr>
          <xdr:spPr>
            <a:xfrm>
              <a:off x="8714317" y="40474900"/>
              <a:ext cx="12843933" cy="4508500"/>
            </a:xfrm>
            <a:prstGeom prst="rect">
              <a:avLst/>
            </a:prstGeom>
            <a:solidFill>
              <a:prstClr val="white"/>
            </a:solidFill>
            <a:ln w="1">
              <a:solidFill>
                <a:prstClr val="green"/>
              </a:solidFill>
            </a:ln>
          </xdr:spPr>
          <xdr:txBody>
            <a:bodyPr vertOverflow="clip" horzOverflow="clip"/>
            <a:lstStyle/>
            <a:p>
              <a:r>
                <a:rPr lang="es-ES"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4</xdr:col>
      <xdr:colOff>714436</xdr:colOff>
      <xdr:row>20</xdr:row>
      <xdr:rowOff>231093</xdr:rowOff>
    </xdr:from>
    <xdr:to>
      <xdr:col>17</xdr:col>
      <xdr:colOff>190499</xdr:colOff>
      <xdr:row>27</xdr:row>
      <xdr:rowOff>296334</xdr:rowOff>
    </xdr:to>
    <mc:AlternateContent xmlns:mc="http://schemas.openxmlformats.org/markup-compatibility/2006">
      <mc:Choice xmlns:cx1="http://schemas.microsoft.com/office/drawing/2015/9/8/chartex" Requires="cx1">
        <xdr:graphicFrame macro="">
          <xdr:nvGraphicFramePr>
            <xdr:cNvPr id="25" name="Gráfico 24">
              <a:extLst>
                <a:ext uri="{FF2B5EF4-FFF2-40B4-BE49-F238E27FC236}">
                  <a16:creationId xmlns:a16="http://schemas.microsoft.com/office/drawing/2014/main" id="{00000000-0008-0000-0800-000019000000}"/>
                </a:ext>
              </a:extLst>
            </xdr:cNvPr>
            <xdr:cNvGraphicFramePr/>
          </xdr:nvGraphicFramePr>
          <xdr:xfrm>
            <a:off x="0" y="0"/>
            <a:ext cx="0" cy="0"/>
          </xdr:xfrm>
          <a:graphic>
            <a:graphicData uri="http://schemas.microsoft.com/office/drawing/2014/chartex">
              <cx:chart xmlns:cx="http://schemas.microsoft.com/office/drawing/2014/chartex" xmlns:r="http://purl.oclc.org/ooxml/officeDocument/relationships" r:id="rId8"/>
            </a:graphicData>
          </a:graphic>
        </xdr:graphicFrame>
      </mc:Choice>
      <mc:Fallback>
        <xdr:sp macro="" textlink="">
          <xdr:nvSpPr>
            <xdr:cNvPr id="0" name=""/>
            <xdr:cNvSpPr>
              <a:spLocks noTextEdit="1"/>
            </xdr:cNvSpPr>
          </xdr:nvSpPr>
          <xdr:spPr>
            <a:xfrm>
              <a:off x="8594786" y="6835093"/>
              <a:ext cx="9877363" cy="3875241"/>
            </a:xfrm>
            <a:prstGeom prst="rect">
              <a:avLst/>
            </a:prstGeom>
            <a:solidFill>
              <a:prstClr val="white"/>
            </a:solidFill>
            <a:ln w="1">
              <a:solidFill>
                <a:prstClr val="green"/>
              </a:solidFill>
            </a:ln>
          </xdr:spPr>
          <xdr:txBody>
            <a:bodyPr vertOverflow="clip" horzOverflow="clip"/>
            <a:lstStyle/>
            <a:p>
              <a:r>
                <a:rPr lang="es-ES"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4</xdr:col>
      <xdr:colOff>711200</xdr:colOff>
      <xdr:row>15</xdr:row>
      <xdr:rowOff>194733</xdr:rowOff>
    </xdr:from>
    <xdr:to>
      <xdr:col>17</xdr:col>
      <xdr:colOff>84666</xdr:colOff>
      <xdr:row>20</xdr:row>
      <xdr:rowOff>135467</xdr:rowOff>
    </xdr:to>
    <mc:AlternateContent xmlns:mc="http://schemas.openxmlformats.org/markup-compatibility/2006">
      <mc:Choice xmlns:cx1="http://schemas.microsoft.com/office/drawing/2015/9/8/chartex" Requires="cx1">
        <xdr:graphicFrame macro="">
          <xdr:nvGraphicFramePr>
            <xdr:cNvPr id="26" name="Gráfico 25">
              <a:extLst>
                <a:ext uri="{FF2B5EF4-FFF2-40B4-BE49-F238E27FC236}">
                  <a16:creationId xmlns:a16="http://schemas.microsoft.com/office/drawing/2014/main" id="{00000000-0008-0000-0800-00001A000000}"/>
                </a:ext>
              </a:extLst>
            </xdr:cNvPr>
            <xdr:cNvGraphicFramePr/>
          </xdr:nvGraphicFramePr>
          <xdr:xfrm>
            <a:off x="0" y="0"/>
            <a:ext cx="0" cy="0"/>
          </xdr:xfrm>
          <a:graphic>
            <a:graphicData uri="http://schemas.microsoft.com/office/drawing/2014/chartex">
              <cx:chart xmlns:cx="http://schemas.microsoft.com/office/drawing/2014/chartex" xmlns:r="http://purl.oclc.org/ooxml/officeDocument/relationships" r:id="rId9"/>
            </a:graphicData>
          </a:graphic>
        </xdr:graphicFrame>
      </mc:Choice>
      <mc:Fallback>
        <xdr:sp macro="" textlink="">
          <xdr:nvSpPr>
            <xdr:cNvPr id="0" name=""/>
            <xdr:cNvSpPr>
              <a:spLocks noTextEdit="1"/>
            </xdr:cNvSpPr>
          </xdr:nvSpPr>
          <xdr:spPr>
            <a:xfrm>
              <a:off x="8591550" y="3865033"/>
              <a:ext cx="9774766" cy="2874434"/>
            </a:xfrm>
            <a:prstGeom prst="rect">
              <a:avLst/>
            </a:prstGeom>
            <a:solidFill>
              <a:prstClr val="white"/>
            </a:solidFill>
            <a:ln w="1">
              <a:solidFill>
                <a:prstClr val="green"/>
              </a:solidFill>
            </a:ln>
          </xdr:spPr>
          <xdr:txBody>
            <a:bodyPr vertOverflow="clip" horzOverflow="clip"/>
            <a:lstStyle/>
            <a:p>
              <a:r>
                <a:rPr lang="es-ES"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5</xdr:col>
      <xdr:colOff>88900</xdr:colOff>
      <xdr:row>254</xdr:row>
      <xdr:rowOff>114300</xdr:rowOff>
    </xdr:from>
    <xdr:to>
      <xdr:col>27</xdr:col>
      <xdr:colOff>762000</xdr:colOff>
      <xdr:row>310</xdr:row>
      <xdr:rowOff>10458</xdr:rowOff>
    </xdr:to>
    <mc:AlternateContent xmlns:mc="http://schemas.openxmlformats.org/markup-compatibility/2006">
      <mc:Choice xmlns:cx1="http://schemas.microsoft.com/office/drawing/2015/9/8/chartex" Requires="cx1">
        <xdr:graphicFrame macro="">
          <xdr:nvGraphicFramePr>
            <xdr:cNvPr id="27" name="Gráfico 26">
              <a:extLst>
                <a:ext uri="{FF2B5EF4-FFF2-40B4-BE49-F238E27FC236}">
                  <a16:creationId xmlns:a16="http://schemas.microsoft.com/office/drawing/2014/main" id="{00000000-0008-0000-0800-00001B000000}"/>
                </a:ext>
              </a:extLst>
            </xdr:cNvPr>
            <xdr:cNvGraphicFramePr/>
          </xdr:nvGraphicFramePr>
          <xdr:xfrm>
            <a:off x="0" y="0"/>
            <a:ext cx="0" cy="0"/>
          </xdr:xfrm>
          <a:graphic>
            <a:graphicData uri="http://schemas.microsoft.com/office/drawing/2014/chartex">
              <cx:chart xmlns:cx="http://schemas.microsoft.com/office/drawing/2014/chartex" xmlns:r="http://purl.oclc.org/ooxml/officeDocument/relationships" r:id="rId10"/>
            </a:graphicData>
          </a:graphic>
        </xdr:graphicFrame>
      </mc:Choice>
      <mc:Fallback>
        <xdr:sp macro="" textlink="">
          <xdr:nvSpPr>
            <xdr:cNvPr id="0" name=""/>
            <xdr:cNvSpPr>
              <a:spLocks noTextEdit="1"/>
            </xdr:cNvSpPr>
          </xdr:nvSpPr>
          <xdr:spPr>
            <a:xfrm>
              <a:off x="8769350" y="51155600"/>
              <a:ext cx="18275300" cy="9141758"/>
            </a:xfrm>
            <a:prstGeom prst="rect">
              <a:avLst/>
            </a:prstGeom>
            <a:solidFill>
              <a:prstClr val="white"/>
            </a:solidFill>
            <a:ln w="1">
              <a:solidFill>
                <a:prstClr val="green"/>
              </a:solidFill>
            </a:ln>
          </xdr:spPr>
          <xdr:txBody>
            <a:bodyPr vertOverflow="clip" horzOverflow="clip"/>
            <a:lstStyle/>
            <a:p>
              <a:r>
                <a:rPr lang="es-ES"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5</xdr:col>
      <xdr:colOff>305046</xdr:colOff>
      <xdr:row>75</xdr:row>
      <xdr:rowOff>93133</xdr:rowOff>
    </xdr:from>
    <xdr:to>
      <xdr:col>39</xdr:col>
      <xdr:colOff>14816</xdr:colOff>
      <xdr:row>104</xdr:row>
      <xdr:rowOff>33867</xdr:rowOff>
    </xdr:to>
    <mc:AlternateContent xmlns:mc="http://schemas.openxmlformats.org/markup-compatibility/2006">
      <mc:Choice xmlns:cx1="http://schemas.microsoft.com/office/drawing/2015/9/8/chartex" Requires="cx1">
        <xdr:graphicFrame macro="">
          <xdr:nvGraphicFramePr>
            <xdr:cNvPr id="32" name="Gráfico 31">
              <a:extLst>
                <a:ext uri="{FF2B5EF4-FFF2-40B4-BE49-F238E27FC236}">
                  <a16:creationId xmlns:a16="http://schemas.microsoft.com/office/drawing/2014/main" id="{00000000-0008-0000-0800-000020000000}"/>
                </a:ext>
              </a:extLst>
            </xdr:cNvPr>
            <xdr:cNvGraphicFramePr/>
          </xdr:nvGraphicFramePr>
          <xdr:xfrm>
            <a:off x="0" y="0"/>
            <a:ext cx="0" cy="0"/>
          </xdr:xfrm>
          <a:graphic>
            <a:graphicData uri="http://schemas.microsoft.com/office/drawing/2014/chartex">
              <cx:chart xmlns:cx="http://schemas.microsoft.com/office/drawing/2014/chartex" xmlns:r="http://purl.oclc.org/ooxml/officeDocument/relationships" r:id="rId11"/>
            </a:graphicData>
          </a:graphic>
        </xdr:graphicFrame>
      </mc:Choice>
      <mc:Fallback>
        <xdr:sp macro="" textlink="">
          <xdr:nvSpPr>
            <xdr:cNvPr id="0" name=""/>
            <xdr:cNvSpPr>
              <a:spLocks noTextEdit="1"/>
            </xdr:cNvSpPr>
          </xdr:nvSpPr>
          <xdr:spPr>
            <a:xfrm>
              <a:off x="8985496" y="22593300"/>
              <a:ext cx="26913170" cy="3716867"/>
            </a:xfrm>
            <a:prstGeom prst="rect">
              <a:avLst/>
            </a:prstGeom>
            <a:solidFill>
              <a:prstClr val="white"/>
            </a:solidFill>
            <a:ln w="1">
              <a:solidFill>
                <a:prstClr val="green"/>
              </a:solidFill>
            </a:ln>
          </xdr:spPr>
          <xdr:txBody>
            <a:bodyPr vertOverflow="clip" horzOverflow="clip"/>
            <a:lstStyle/>
            <a:p>
              <a:r>
                <a:rPr lang="es-ES"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5</xdr:col>
      <xdr:colOff>436532</xdr:colOff>
      <xdr:row>61</xdr:row>
      <xdr:rowOff>16933</xdr:rowOff>
    </xdr:from>
    <xdr:to>
      <xdr:col>15</xdr:col>
      <xdr:colOff>550333</xdr:colOff>
      <xdr:row>73</xdr:row>
      <xdr:rowOff>330199</xdr:rowOff>
    </xdr:to>
    <mc:AlternateContent xmlns:mc="http://schemas.openxmlformats.org/markup-compatibility/2006">
      <mc:Choice xmlns:cx1="http://schemas.microsoft.com/office/drawing/2015/9/8/chartex" Requires="cx1">
        <xdr:graphicFrame macro="">
          <xdr:nvGraphicFramePr>
            <xdr:cNvPr id="33" name="Gráfico 32">
              <a:extLst>
                <a:ext uri="{FF2B5EF4-FFF2-40B4-BE49-F238E27FC236}">
                  <a16:creationId xmlns:a16="http://schemas.microsoft.com/office/drawing/2014/main" id="{00000000-0008-0000-0800-000021000000}"/>
                </a:ext>
              </a:extLst>
            </xdr:cNvPr>
            <xdr:cNvGraphicFramePr/>
          </xdr:nvGraphicFramePr>
          <xdr:xfrm>
            <a:off x="0" y="0"/>
            <a:ext cx="0" cy="0"/>
          </xdr:xfrm>
          <a:graphic>
            <a:graphicData uri="http://schemas.microsoft.com/office/drawing/2014/chartex">
              <cx:chart xmlns:cx="http://schemas.microsoft.com/office/drawing/2014/chartex" xmlns:r="http://purl.oclc.org/ooxml/officeDocument/relationships" r:id="rId12"/>
            </a:graphicData>
          </a:graphic>
        </xdr:graphicFrame>
      </mc:Choice>
      <mc:Fallback>
        <xdr:sp macro="" textlink="">
          <xdr:nvSpPr>
            <xdr:cNvPr id="0" name=""/>
            <xdr:cNvSpPr>
              <a:spLocks noTextEdit="1"/>
            </xdr:cNvSpPr>
          </xdr:nvSpPr>
          <xdr:spPr>
            <a:xfrm>
              <a:off x="9116982" y="21784733"/>
              <a:ext cx="8114801" cy="808567"/>
            </a:xfrm>
            <a:prstGeom prst="rect">
              <a:avLst/>
            </a:prstGeom>
            <a:solidFill>
              <a:prstClr val="white"/>
            </a:solidFill>
            <a:ln w="1">
              <a:solidFill>
                <a:prstClr val="green"/>
              </a:solidFill>
            </a:ln>
          </xdr:spPr>
          <xdr:txBody>
            <a:bodyPr vertOverflow="clip" horzOverflow="clip"/>
            <a:lstStyle/>
            <a:p>
              <a:r>
                <a:rPr lang="es-ES"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5</xdr:col>
      <xdr:colOff>97864</xdr:colOff>
      <xdr:row>220</xdr:row>
      <xdr:rowOff>152400</xdr:rowOff>
    </xdr:from>
    <xdr:to>
      <xdr:col>28</xdr:col>
      <xdr:colOff>152400</xdr:colOff>
      <xdr:row>251</xdr:row>
      <xdr:rowOff>160617</xdr:rowOff>
    </xdr:to>
    <mc:AlternateContent xmlns:mc="http://schemas.openxmlformats.org/markup-compatibility/2006">
      <mc:Choice xmlns:cx1="http://schemas.microsoft.com/office/drawing/2015/9/8/chartex" Requires="cx1">
        <xdr:graphicFrame macro="">
          <xdr:nvGraphicFramePr>
            <xdr:cNvPr id="34" name="Gráfico 33">
              <a:extLst>
                <a:ext uri="{FF2B5EF4-FFF2-40B4-BE49-F238E27FC236}">
                  <a16:creationId xmlns:a16="http://schemas.microsoft.com/office/drawing/2014/main" id="{00000000-0008-0000-0800-000022000000}"/>
                </a:ext>
              </a:extLst>
            </xdr:cNvPr>
            <xdr:cNvGraphicFramePr/>
          </xdr:nvGraphicFramePr>
          <xdr:xfrm>
            <a:off x="0" y="0"/>
            <a:ext cx="0" cy="0"/>
          </xdr:xfrm>
          <a:graphic>
            <a:graphicData uri="http://schemas.microsoft.com/office/drawing/2014/chartex">
              <cx:chart xmlns:cx="http://schemas.microsoft.com/office/drawing/2014/chartex" xmlns:r="http://purl.oclc.org/ooxml/officeDocument/relationships" r:id="rId13"/>
            </a:graphicData>
          </a:graphic>
        </xdr:graphicFrame>
      </mc:Choice>
      <mc:Fallback>
        <xdr:sp macro="" textlink="">
          <xdr:nvSpPr>
            <xdr:cNvPr id="0" name=""/>
            <xdr:cNvSpPr>
              <a:spLocks noTextEdit="1"/>
            </xdr:cNvSpPr>
          </xdr:nvSpPr>
          <xdr:spPr>
            <a:xfrm>
              <a:off x="8778314" y="45580300"/>
              <a:ext cx="18456836" cy="5126317"/>
            </a:xfrm>
            <a:prstGeom prst="rect">
              <a:avLst/>
            </a:prstGeom>
            <a:solidFill>
              <a:prstClr val="white"/>
            </a:solidFill>
            <a:ln w="1">
              <a:solidFill>
                <a:prstClr val="green"/>
              </a:solidFill>
            </a:ln>
          </xdr:spPr>
          <xdr:txBody>
            <a:bodyPr vertOverflow="clip" horzOverflow="clip"/>
            <a:lstStyle/>
            <a:p>
              <a:r>
                <a:rPr lang="es-ES"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theme/theme1.xml><?xml version="1.0" encoding="utf-8"?>
<a:theme xmlns:a="http://purl.oclc.org/ooxml/drawingml/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1.xml"/><Relationship Id="rId1" Type="http://purl.oclc.org/ooxml/officeDocument/relationships/printerSettings" Target="../printerSettings/printerSettings1.bin"/><Relationship Id="rId4" Type="http://purl.oclc.org/ooxml/officeDocument/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purl.oclc.org/ooxml/officeDocument/relationships/drawing" Target="../drawings/drawing2.xml"/><Relationship Id="rId1" Type="http://purl.oclc.org/ooxml/officeDocument/relationships/printerSettings" Target="../printerSettings/printerSettings2.bin"/><Relationship Id="rId4" Type="http://purl.oclc.org/ooxml/officeDocument/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purl.oclc.org/ooxml/officeDocument/relationships/drawing" Target="../drawings/drawing3.xml"/><Relationship Id="rId1" Type="http://purl.oclc.org/ooxml/officeDocument/relationships/printerSettings" Target="../printerSettings/printerSettings3.bin"/><Relationship Id="rId4" Type="http://purl.oclc.org/ooxml/officeDocument/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purl.oclc.org/ooxml/officeDocument/relationships/drawing" Target="../drawings/drawing4.xml"/><Relationship Id="rId1" Type="http://purl.oclc.org/ooxml/officeDocument/relationships/printerSettings" Target="../printerSettings/printerSettings4.bin"/><Relationship Id="rId4" Type="http://purl.oclc.org/ooxml/officeDocument/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purl.oclc.org/ooxml/officeDocument/relationships/drawing" Target="../drawings/drawing5.xml"/><Relationship Id="rId1" Type="http://purl.oclc.org/ooxml/officeDocument/relationships/printerSettings" Target="../printerSettings/printerSettings5.bin"/><Relationship Id="rId4" Type="http://purl.oclc.org/ooxml/officeDocument/relationships/comments" Target="../comments5.xml"/></Relationships>
</file>

<file path=xl/worksheets/_rels/sheet8.xml.rels><?xml version="1.0" encoding="UTF-8" standalone="yes"?>
<Relationships xmlns="http://schemas.openxmlformats.org/package/2006/relationships"><Relationship Id="rId2" Type="http://purl.oclc.org/ooxml/officeDocument/relationships/drawing" Target="../drawings/drawing6.xml"/><Relationship Id="rId1" Type="http://purl.oclc.org/ooxml/officeDocument/relationships/printerSettings" Target="../printerSettings/printerSettings6.bin"/></Relationships>
</file>

<file path=xl/worksheets/_rels/sheet9.xml.rels><?xml version="1.0" encoding="UTF-8" standalone="yes"?>
<Relationships xmlns="http://schemas.openxmlformats.org/package/2006/relationships"><Relationship Id="rId2" Type="http://purl.oclc.org/ooxml/officeDocument/relationships/drawing" Target="../drawings/drawing7.xml"/><Relationship Id="rId1" Type="http://purl.oclc.org/ooxml/officeDocument/relationships/printerSettings" Target="../printerSettings/printerSettings7.bin"/></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6D"/>
  </sheetPr>
  <dimension ref="A6:P210"/>
  <sheetViews>
    <sheetView showGridLines="0" topLeftCell="A13" zoomScaleNormal="100" zoomScaleSheetLayoutView="73" workbookViewId="0">
      <pane xSplit="1" ySplit="3" topLeftCell="B16" activePane="bottomRight" state="frozen"/>
      <selection activeCell="A13" sqref="A13"/>
      <selection pane="topRight" activeCell="B13" sqref="B13"/>
      <selection pane="bottomLeft" activeCell="A16" sqref="A16"/>
      <selection pane="bottomRight" activeCell="H20" sqref="H20"/>
    </sheetView>
  </sheetViews>
  <sheetFormatPr baseColWidth="10" defaultColWidth="11.453125" defaultRowHeight="13"/>
  <cols>
    <col min="1" max="1" width="11.453125" style="85"/>
    <col min="2" max="2" width="33.7265625" style="18" customWidth="1"/>
    <col min="3" max="3" width="19.6328125" style="18" customWidth="1"/>
    <col min="4" max="4" width="30.1796875" style="18" customWidth="1"/>
    <col min="5" max="6" width="11.453125" style="18"/>
    <col min="7" max="7" width="11.453125" style="93"/>
    <col min="8" max="8" width="11.453125" style="18"/>
    <col min="9" max="10" width="12.81640625" style="18" customWidth="1"/>
    <col min="11" max="13" width="11.453125" style="18"/>
    <col min="14" max="14" width="47.1796875" style="18" customWidth="1"/>
    <col min="15" max="15" width="37.81640625" style="18" customWidth="1"/>
    <col min="16" max="16" width="22.453125" style="18" bestFit="1" customWidth="1"/>
    <col min="17" max="16384" width="11.453125" style="18"/>
  </cols>
  <sheetData>
    <row r="6" spans="1:16" ht="28.5">
      <c r="B6" s="548" t="s">
        <v>296</v>
      </c>
      <c r="C6" s="548"/>
      <c r="D6" s="548"/>
      <c r="E6" s="548"/>
      <c r="F6" s="548"/>
      <c r="G6" s="548"/>
      <c r="H6" s="548"/>
      <c r="I6" s="548"/>
      <c r="J6" s="548"/>
      <c r="K6" s="548"/>
      <c r="L6" s="548"/>
      <c r="M6" s="548"/>
      <c r="N6" s="548"/>
      <c r="O6" s="548"/>
      <c r="P6" s="548"/>
    </row>
    <row r="11" spans="1:16" ht="21" customHeight="1">
      <c r="A11" s="528" t="s">
        <v>376</v>
      </c>
      <c r="B11" s="529"/>
      <c r="C11" s="529"/>
      <c r="D11" s="529"/>
      <c r="E11" s="529"/>
      <c r="F11" s="529"/>
      <c r="G11" s="529"/>
      <c r="H11" s="529"/>
      <c r="I11" s="529"/>
      <c r="J11" s="529"/>
      <c r="K11" s="529"/>
      <c r="L11" s="529"/>
      <c r="M11" s="529"/>
      <c r="N11" s="529"/>
      <c r="O11" s="529"/>
      <c r="P11" s="19"/>
    </row>
    <row r="12" spans="1:16" ht="21" customHeight="1">
      <c r="A12" s="528" t="s">
        <v>377</v>
      </c>
      <c r="B12" s="529"/>
      <c r="C12" s="529"/>
      <c r="D12" s="529"/>
      <c r="E12" s="529"/>
      <c r="F12" s="529"/>
      <c r="G12" s="529"/>
      <c r="H12" s="529"/>
      <c r="I12" s="529"/>
      <c r="J12" s="529"/>
      <c r="K12" s="529"/>
      <c r="L12" s="529"/>
      <c r="M12" s="529"/>
      <c r="N12" s="529"/>
      <c r="O12" s="529"/>
      <c r="P12" s="20"/>
    </row>
    <row r="13" spans="1:16" ht="22.5" customHeight="1">
      <c r="A13" s="86" t="s">
        <v>402</v>
      </c>
      <c r="B13" s="54"/>
      <c r="C13" s="54"/>
      <c r="D13" s="54"/>
      <c r="E13" s="21"/>
      <c r="F13" s="55"/>
      <c r="G13" s="130"/>
      <c r="H13" s="56"/>
      <c r="I13" s="56"/>
      <c r="J13" s="56"/>
      <c r="K13" s="56"/>
      <c r="L13" s="56"/>
      <c r="M13" s="57"/>
      <c r="N13" s="21"/>
      <c r="O13" s="22"/>
    </row>
    <row r="14" spans="1:16" ht="33" customHeight="1">
      <c r="A14" s="526" t="s">
        <v>295</v>
      </c>
      <c r="B14" s="524" t="s">
        <v>0</v>
      </c>
      <c r="C14" s="524" t="s">
        <v>4</v>
      </c>
      <c r="D14" s="524" t="s">
        <v>1</v>
      </c>
      <c r="E14" s="533" t="s">
        <v>14</v>
      </c>
      <c r="F14" s="534"/>
      <c r="G14" s="534"/>
      <c r="H14" s="534"/>
      <c r="I14" s="535"/>
      <c r="J14" s="78"/>
      <c r="K14" s="536" t="s">
        <v>2</v>
      </c>
      <c r="L14" s="537"/>
      <c r="M14" s="538"/>
      <c r="N14" s="524" t="s">
        <v>12</v>
      </c>
      <c r="O14" s="524" t="s">
        <v>3</v>
      </c>
      <c r="P14" s="524" t="s">
        <v>239</v>
      </c>
    </row>
    <row r="15" spans="1:16" ht="34.5" customHeight="1">
      <c r="A15" s="527"/>
      <c r="B15" s="525"/>
      <c r="C15" s="525"/>
      <c r="D15" s="525"/>
      <c r="E15" s="23" t="s">
        <v>8</v>
      </c>
      <c r="F15" s="23" t="s">
        <v>9</v>
      </c>
      <c r="G15" s="23" t="s">
        <v>10</v>
      </c>
      <c r="H15" s="23" t="s">
        <v>11</v>
      </c>
      <c r="I15" s="23" t="s">
        <v>13</v>
      </c>
      <c r="J15" s="23" t="s">
        <v>409</v>
      </c>
      <c r="K15" s="24" t="s">
        <v>5</v>
      </c>
      <c r="L15" s="24" t="s">
        <v>6</v>
      </c>
      <c r="M15" s="24" t="s">
        <v>7</v>
      </c>
      <c r="N15" s="525"/>
      <c r="O15" s="525"/>
      <c r="P15" s="525"/>
    </row>
    <row r="16" spans="1:16" s="27" customFormat="1" ht="22.5" customHeight="1">
      <c r="A16" s="507" t="s">
        <v>326</v>
      </c>
      <c r="B16" s="496" t="s">
        <v>280</v>
      </c>
      <c r="C16" s="25" t="s">
        <v>17</v>
      </c>
      <c r="D16" s="496" t="s">
        <v>281</v>
      </c>
      <c r="E16" s="30">
        <v>21</v>
      </c>
      <c r="F16" s="30">
        <v>21</v>
      </c>
      <c r="G16" s="89">
        <v>21</v>
      </c>
      <c r="H16" s="30">
        <v>21</v>
      </c>
      <c r="I16" s="30">
        <f>SUM(E16:H16)</f>
        <v>84</v>
      </c>
      <c r="J16" s="30">
        <f>I16-H16</f>
        <v>63</v>
      </c>
      <c r="K16" s="26">
        <v>16</v>
      </c>
      <c r="L16" s="26">
        <v>11</v>
      </c>
      <c r="M16" s="30">
        <f t="shared" ref="M16:M26" si="0">SUM(K16:L16)</f>
        <v>27</v>
      </c>
      <c r="N16" s="64" t="s">
        <v>283</v>
      </c>
      <c r="O16" s="496" t="s">
        <v>286</v>
      </c>
      <c r="P16" s="504">
        <v>824000</v>
      </c>
    </row>
    <row r="17" spans="1:16" s="27" customFormat="1" ht="21.75" customHeight="1">
      <c r="A17" s="508"/>
      <c r="B17" s="498"/>
      <c r="C17" s="25" t="s">
        <v>216</v>
      </c>
      <c r="D17" s="498"/>
      <c r="E17" s="30">
        <v>25</v>
      </c>
      <c r="F17" s="30">
        <v>35</v>
      </c>
      <c r="G17" s="89">
        <v>35</v>
      </c>
      <c r="H17" s="30">
        <v>30</v>
      </c>
      <c r="I17" s="30">
        <f>SUM(E17:H17)</f>
        <v>125</v>
      </c>
      <c r="J17" s="30">
        <f t="shared" ref="J17:J80" si="1">I17-H17</f>
        <v>95</v>
      </c>
      <c r="K17" s="30">
        <v>77</v>
      </c>
      <c r="L17" s="30">
        <v>51</v>
      </c>
      <c r="M17" s="30">
        <f t="shared" si="0"/>
        <v>128</v>
      </c>
      <c r="N17" s="64" t="s">
        <v>285</v>
      </c>
      <c r="O17" s="498"/>
      <c r="P17" s="505"/>
    </row>
    <row r="18" spans="1:16" s="27" customFormat="1" ht="21.75" customHeight="1">
      <c r="A18" s="508"/>
      <c r="B18" s="498"/>
      <c r="C18" s="25" t="s">
        <v>298</v>
      </c>
      <c r="D18" s="498"/>
      <c r="E18" s="30">
        <v>25</v>
      </c>
      <c r="F18" s="30">
        <v>35</v>
      </c>
      <c r="G18" s="89">
        <v>35</v>
      </c>
      <c r="H18" s="30">
        <v>30</v>
      </c>
      <c r="I18" s="30">
        <v>125</v>
      </c>
      <c r="J18" s="30">
        <f t="shared" si="1"/>
        <v>95</v>
      </c>
      <c r="K18" s="30">
        <v>2250</v>
      </c>
      <c r="L18" s="30">
        <v>1500</v>
      </c>
      <c r="M18" s="30">
        <f t="shared" si="0"/>
        <v>3750</v>
      </c>
      <c r="N18" s="64" t="s">
        <v>287</v>
      </c>
      <c r="O18" s="498"/>
      <c r="P18" s="505"/>
    </row>
    <row r="19" spans="1:16" s="27" customFormat="1" ht="19.5" customHeight="1">
      <c r="A19" s="508"/>
      <c r="B19" s="498"/>
      <c r="C19" s="25" t="s">
        <v>282</v>
      </c>
      <c r="D19" s="498"/>
      <c r="E19" s="30">
        <v>25</v>
      </c>
      <c r="F19" s="30">
        <v>35</v>
      </c>
      <c r="G19" s="89">
        <v>35</v>
      </c>
      <c r="H19" s="30">
        <v>30</v>
      </c>
      <c r="I19" s="30">
        <v>125</v>
      </c>
      <c r="J19" s="30">
        <f t="shared" si="1"/>
        <v>95</v>
      </c>
      <c r="K19" s="30">
        <v>1125</v>
      </c>
      <c r="L19" s="30">
        <v>750</v>
      </c>
      <c r="M19" s="30">
        <f t="shared" si="0"/>
        <v>1875</v>
      </c>
      <c r="N19" s="64" t="s">
        <v>288</v>
      </c>
      <c r="O19" s="498"/>
      <c r="P19" s="505"/>
    </row>
    <row r="20" spans="1:16" s="27" customFormat="1" ht="22.5" customHeight="1">
      <c r="A20" s="508"/>
      <c r="B20" s="497"/>
      <c r="C20" s="25" t="s">
        <v>75</v>
      </c>
      <c r="D20" s="497"/>
      <c r="E20" s="30">
        <v>25</v>
      </c>
      <c r="F20" s="30">
        <v>35</v>
      </c>
      <c r="G20" s="89">
        <v>35</v>
      </c>
      <c r="H20" s="30">
        <v>30</v>
      </c>
      <c r="I20" s="30">
        <v>125</v>
      </c>
      <c r="J20" s="30">
        <f t="shared" si="1"/>
        <v>95</v>
      </c>
      <c r="K20" s="30">
        <v>225</v>
      </c>
      <c r="L20" s="30">
        <v>150</v>
      </c>
      <c r="M20" s="30">
        <f t="shared" si="0"/>
        <v>375</v>
      </c>
      <c r="N20" s="64" t="s">
        <v>289</v>
      </c>
      <c r="O20" s="497"/>
      <c r="P20" s="505"/>
    </row>
    <row r="21" spans="1:16" s="27" customFormat="1" ht="19.5" customHeight="1">
      <c r="A21" s="508"/>
      <c r="B21" s="496" t="s">
        <v>299</v>
      </c>
      <c r="C21" s="25" t="s">
        <v>291</v>
      </c>
      <c r="D21" s="530" t="s">
        <v>290</v>
      </c>
      <c r="E21" s="30">
        <v>25</v>
      </c>
      <c r="F21" s="30">
        <v>35</v>
      </c>
      <c r="G21" s="89">
        <v>35</v>
      </c>
      <c r="H21" s="30">
        <v>30</v>
      </c>
      <c r="I21" s="30">
        <v>125</v>
      </c>
      <c r="J21" s="30">
        <f t="shared" si="1"/>
        <v>95</v>
      </c>
      <c r="K21" s="28">
        <v>77</v>
      </c>
      <c r="L21" s="28">
        <v>51</v>
      </c>
      <c r="M21" s="28">
        <f>SUM(K21:L21)</f>
        <v>128</v>
      </c>
      <c r="N21" s="521" t="s">
        <v>292</v>
      </c>
      <c r="O21" s="496" t="s">
        <v>294</v>
      </c>
      <c r="P21" s="505"/>
    </row>
    <row r="22" spans="1:16" s="27" customFormat="1" ht="20.25" customHeight="1">
      <c r="A22" s="508"/>
      <c r="B22" s="498"/>
      <c r="C22" s="25" t="s">
        <v>17</v>
      </c>
      <c r="D22" s="531"/>
      <c r="E22" s="30">
        <v>25</v>
      </c>
      <c r="F22" s="30">
        <v>35</v>
      </c>
      <c r="G22" s="89">
        <v>35</v>
      </c>
      <c r="H22" s="30">
        <v>30</v>
      </c>
      <c r="I22" s="30">
        <v>125</v>
      </c>
      <c r="J22" s="30">
        <f t="shared" si="1"/>
        <v>95</v>
      </c>
      <c r="K22" s="30">
        <v>1</v>
      </c>
      <c r="L22" s="30">
        <v>1</v>
      </c>
      <c r="M22" s="30">
        <f>SUM(K22:L22)</f>
        <v>2</v>
      </c>
      <c r="N22" s="522"/>
      <c r="O22" s="498"/>
      <c r="P22" s="505"/>
    </row>
    <row r="23" spans="1:16" s="27" customFormat="1" ht="19.5" customHeight="1">
      <c r="A23" s="508"/>
      <c r="B23" s="498"/>
      <c r="C23" s="25" t="s">
        <v>216</v>
      </c>
      <c r="D23" s="531"/>
      <c r="E23" s="30">
        <v>25</v>
      </c>
      <c r="F23" s="30">
        <v>35</v>
      </c>
      <c r="G23" s="89">
        <v>35</v>
      </c>
      <c r="H23" s="30">
        <v>30</v>
      </c>
      <c r="I23" s="30">
        <f>SUM(E23:H23)</f>
        <v>125</v>
      </c>
      <c r="J23" s="30">
        <f t="shared" si="1"/>
        <v>95</v>
      </c>
      <c r="K23" s="30">
        <v>1516</v>
      </c>
      <c r="L23" s="30">
        <v>4761</v>
      </c>
      <c r="M23" s="30">
        <f t="shared" si="0"/>
        <v>6277</v>
      </c>
      <c r="N23" s="522"/>
      <c r="O23" s="498"/>
      <c r="P23" s="505"/>
    </row>
    <row r="24" spans="1:16" s="27" customFormat="1" ht="19.5" customHeight="1">
      <c r="A24" s="508"/>
      <c r="B24" s="498"/>
      <c r="C24" s="25" t="s">
        <v>298</v>
      </c>
      <c r="D24" s="531"/>
      <c r="E24" s="30">
        <v>25</v>
      </c>
      <c r="F24" s="30">
        <v>35</v>
      </c>
      <c r="G24" s="89">
        <v>35</v>
      </c>
      <c r="H24" s="30">
        <v>30</v>
      </c>
      <c r="I24" s="30">
        <f>SUM(E24:H24)</f>
        <v>125</v>
      </c>
      <c r="J24" s="30">
        <f t="shared" si="1"/>
        <v>95</v>
      </c>
      <c r="K24" s="30">
        <v>3750</v>
      </c>
      <c r="L24" s="30">
        <v>1000</v>
      </c>
      <c r="M24" s="30">
        <f t="shared" si="0"/>
        <v>4750</v>
      </c>
      <c r="N24" s="523"/>
      <c r="O24" s="498"/>
      <c r="P24" s="505"/>
    </row>
    <row r="25" spans="1:16" s="27" customFormat="1" ht="21" customHeight="1">
      <c r="A25" s="508"/>
      <c r="B25" s="498"/>
      <c r="C25" s="25" t="s">
        <v>282</v>
      </c>
      <c r="D25" s="531"/>
      <c r="E25" s="30">
        <v>25</v>
      </c>
      <c r="F25" s="30">
        <v>35</v>
      </c>
      <c r="G25" s="89">
        <v>35</v>
      </c>
      <c r="H25" s="30">
        <v>30</v>
      </c>
      <c r="I25" s="30">
        <f>SUM(E25:H25)</f>
        <v>125</v>
      </c>
      <c r="J25" s="30">
        <f t="shared" si="1"/>
        <v>95</v>
      </c>
      <c r="K25" s="30">
        <v>1350</v>
      </c>
      <c r="L25" s="30">
        <v>900</v>
      </c>
      <c r="M25" s="30">
        <f t="shared" si="0"/>
        <v>2250</v>
      </c>
      <c r="N25" s="42" t="s">
        <v>293</v>
      </c>
      <c r="O25" s="498"/>
      <c r="P25" s="505"/>
    </row>
    <row r="26" spans="1:16" s="27" customFormat="1" ht="30.75" customHeight="1">
      <c r="A26" s="509"/>
      <c r="B26" s="497"/>
      <c r="C26" s="25" t="s">
        <v>75</v>
      </c>
      <c r="D26" s="532"/>
      <c r="E26" s="30">
        <v>25</v>
      </c>
      <c r="F26" s="30">
        <v>35</v>
      </c>
      <c r="G26" s="89">
        <v>35</v>
      </c>
      <c r="H26" s="30">
        <v>30</v>
      </c>
      <c r="I26" s="30">
        <f>SUM(E26:H26)</f>
        <v>125</v>
      </c>
      <c r="J26" s="30">
        <f t="shared" si="1"/>
        <v>95</v>
      </c>
      <c r="K26" s="30">
        <v>225</v>
      </c>
      <c r="L26" s="30">
        <v>150</v>
      </c>
      <c r="M26" s="30">
        <f t="shared" si="0"/>
        <v>375</v>
      </c>
      <c r="N26" s="42" t="s">
        <v>300</v>
      </c>
      <c r="O26" s="497"/>
      <c r="P26" s="506"/>
    </row>
    <row r="27" spans="1:16" s="27" customFormat="1" ht="22.5" customHeight="1">
      <c r="A27" s="97"/>
      <c r="B27" s="97"/>
      <c r="C27" s="97"/>
      <c r="D27" s="97"/>
      <c r="E27" s="97"/>
      <c r="F27" s="97"/>
      <c r="G27" s="97"/>
      <c r="H27" s="97"/>
      <c r="I27" s="97"/>
      <c r="J27" s="97"/>
      <c r="K27" s="97"/>
      <c r="L27" s="97"/>
      <c r="M27" s="97"/>
      <c r="N27" s="97"/>
      <c r="O27" s="97"/>
      <c r="P27" s="29"/>
    </row>
    <row r="28" spans="1:16" s="27" customFormat="1" ht="30" customHeight="1">
      <c r="A28" s="539" t="s">
        <v>60</v>
      </c>
      <c r="B28" s="496" t="s">
        <v>301</v>
      </c>
      <c r="C28" s="64" t="s">
        <v>19</v>
      </c>
      <c r="D28" s="496" t="s">
        <v>302</v>
      </c>
      <c r="E28" s="30">
        <v>5</v>
      </c>
      <c r="F28" s="30">
        <v>15</v>
      </c>
      <c r="G28" s="89">
        <v>20</v>
      </c>
      <c r="H28" s="30">
        <v>10</v>
      </c>
      <c r="I28" s="30">
        <f>SUM(E28:H28)</f>
        <v>50</v>
      </c>
      <c r="J28" s="30">
        <f t="shared" si="1"/>
        <v>40</v>
      </c>
      <c r="K28" s="30">
        <v>280</v>
      </c>
      <c r="L28" s="30">
        <v>70</v>
      </c>
      <c r="M28" s="30">
        <f>7*50</f>
        <v>350</v>
      </c>
      <c r="N28" s="80" t="s">
        <v>303</v>
      </c>
      <c r="O28" s="542" t="s">
        <v>15</v>
      </c>
      <c r="P28" s="504">
        <v>7297200</v>
      </c>
    </row>
    <row r="29" spans="1:16" s="27" customFormat="1" ht="30" customHeight="1">
      <c r="A29" s="540"/>
      <c r="B29" s="497"/>
      <c r="C29" s="64" t="s">
        <v>27</v>
      </c>
      <c r="D29" s="497"/>
      <c r="E29" s="30">
        <v>100</v>
      </c>
      <c r="F29" s="30">
        <v>300</v>
      </c>
      <c r="G29" s="89">
        <v>300</v>
      </c>
      <c r="H29" s="30">
        <v>300</v>
      </c>
      <c r="I29" s="30">
        <f>SUM(E29:H29)</f>
        <v>1000</v>
      </c>
      <c r="J29" s="30">
        <f t="shared" si="1"/>
        <v>700</v>
      </c>
      <c r="K29" s="30">
        <v>5600</v>
      </c>
      <c r="L29" s="30">
        <v>1400</v>
      </c>
      <c r="M29" s="30">
        <f>SUM(K29:L29)</f>
        <v>7000</v>
      </c>
      <c r="N29" s="80" t="s">
        <v>21</v>
      </c>
      <c r="O29" s="543"/>
      <c r="P29" s="505"/>
    </row>
    <row r="30" spans="1:16" s="27" customFormat="1" ht="59.25" customHeight="1">
      <c r="A30" s="540"/>
      <c r="B30" s="73" t="s">
        <v>304</v>
      </c>
      <c r="C30" s="31" t="s">
        <v>18</v>
      </c>
      <c r="D30" s="73" t="s">
        <v>20</v>
      </c>
      <c r="E30" s="30">
        <v>75</v>
      </c>
      <c r="F30" s="30">
        <v>200</v>
      </c>
      <c r="G30" s="89">
        <v>300</v>
      </c>
      <c r="H30" s="30">
        <v>25</v>
      </c>
      <c r="I30" s="30">
        <f t="shared" ref="I30:I51" si="2">SUM(E30:H30)</f>
        <v>600</v>
      </c>
      <c r="J30" s="30">
        <f t="shared" si="1"/>
        <v>575</v>
      </c>
      <c r="K30" s="32">
        <v>2400</v>
      </c>
      <c r="L30" s="32">
        <v>600</v>
      </c>
      <c r="M30" s="32">
        <f>SUM(I30+K30)</f>
        <v>3000</v>
      </c>
      <c r="N30" s="64" t="s">
        <v>21</v>
      </c>
      <c r="O30" s="80" t="s">
        <v>22</v>
      </c>
      <c r="P30" s="505"/>
    </row>
    <row r="31" spans="1:16" s="27" customFormat="1" ht="75" customHeight="1">
      <c r="A31" s="540"/>
      <c r="B31" s="496" t="s">
        <v>305</v>
      </c>
      <c r="C31" s="31" t="s">
        <v>28</v>
      </c>
      <c r="D31" s="496" t="s">
        <v>23</v>
      </c>
      <c r="E31" s="30">
        <v>40</v>
      </c>
      <c r="F31" s="30">
        <v>170</v>
      </c>
      <c r="G31" s="89">
        <v>150</v>
      </c>
      <c r="H31" s="32">
        <v>40</v>
      </c>
      <c r="I31" s="30">
        <f t="shared" ref="I31:I37" si="3">SUM(E31:H31)</f>
        <v>400</v>
      </c>
      <c r="J31" s="30">
        <f t="shared" si="1"/>
        <v>360</v>
      </c>
      <c r="K31" s="32">
        <v>1920</v>
      </c>
      <c r="L31" s="32">
        <v>480</v>
      </c>
      <c r="M31" s="32">
        <f t="shared" ref="M31:M51" si="4">SUM(K31:L31)</f>
        <v>2400</v>
      </c>
      <c r="N31" s="73" t="s">
        <v>297</v>
      </c>
      <c r="O31" s="542" t="s">
        <v>15</v>
      </c>
      <c r="P31" s="505"/>
    </row>
    <row r="32" spans="1:16" s="27" customFormat="1" ht="30" customHeight="1">
      <c r="A32" s="540"/>
      <c r="B32" s="498"/>
      <c r="C32" s="31" t="s">
        <v>29</v>
      </c>
      <c r="D32" s="498"/>
      <c r="E32" s="30">
        <v>90</v>
      </c>
      <c r="F32" s="30">
        <v>150</v>
      </c>
      <c r="G32" s="89">
        <v>150</v>
      </c>
      <c r="H32" s="30">
        <v>10</v>
      </c>
      <c r="I32" s="30">
        <f t="shared" si="3"/>
        <v>400</v>
      </c>
      <c r="J32" s="30">
        <f t="shared" si="1"/>
        <v>390</v>
      </c>
      <c r="K32" s="32">
        <v>11200</v>
      </c>
      <c r="L32" s="32">
        <v>2800</v>
      </c>
      <c r="M32" s="32">
        <f>SUM(K32:L32)</f>
        <v>14000</v>
      </c>
      <c r="N32" s="73" t="s">
        <v>31</v>
      </c>
      <c r="O32" s="544"/>
      <c r="P32" s="505"/>
    </row>
    <row r="33" spans="1:16" s="27" customFormat="1" ht="30" customHeight="1">
      <c r="A33" s="540"/>
      <c r="B33" s="498"/>
      <c r="C33" s="31" t="s">
        <v>30</v>
      </c>
      <c r="D33" s="498"/>
      <c r="E33" s="30">
        <v>0</v>
      </c>
      <c r="F33" s="30">
        <v>160</v>
      </c>
      <c r="G33" s="89">
        <v>150</v>
      </c>
      <c r="H33" s="30">
        <v>90</v>
      </c>
      <c r="I33" s="30">
        <f t="shared" si="3"/>
        <v>400</v>
      </c>
      <c r="J33" s="30">
        <f t="shared" si="1"/>
        <v>310</v>
      </c>
      <c r="K33" s="32">
        <v>3200</v>
      </c>
      <c r="L33" s="32">
        <v>800</v>
      </c>
      <c r="M33" s="32">
        <f t="shared" si="4"/>
        <v>4000</v>
      </c>
      <c r="N33" s="73" t="s">
        <v>32</v>
      </c>
      <c r="O33" s="544"/>
      <c r="P33" s="505"/>
    </row>
    <row r="34" spans="1:16" s="27" customFormat="1" ht="45" customHeight="1">
      <c r="A34" s="540"/>
      <c r="B34" s="498"/>
      <c r="C34" s="31" t="s">
        <v>33</v>
      </c>
      <c r="D34" s="498"/>
      <c r="E34" s="30">
        <v>0</v>
      </c>
      <c r="F34" s="30">
        <v>160</v>
      </c>
      <c r="G34" s="89">
        <v>150</v>
      </c>
      <c r="H34" s="30">
        <v>90</v>
      </c>
      <c r="I34" s="30">
        <f t="shared" si="3"/>
        <v>400</v>
      </c>
      <c r="J34" s="30">
        <f t="shared" si="1"/>
        <v>310</v>
      </c>
      <c r="K34" s="32">
        <v>11200</v>
      </c>
      <c r="L34" s="32">
        <v>2800</v>
      </c>
      <c r="M34" s="32">
        <f t="shared" si="4"/>
        <v>14000</v>
      </c>
      <c r="N34" s="64" t="s">
        <v>34</v>
      </c>
      <c r="O34" s="544"/>
      <c r="P34" s="505"/>
    </row>
    <row r="35" spans="1:16" s="27" customFormat="1" ht="30" customHeight="1">
      <c r="A35" s="540"/>
      <c r="B35" s="498"/>
      <c r="C35" s="31" t="s">
        <v>30</v>
      </c>
      <c r="D35" s="498"/>
      <c r="E35" s="30">
        <v>0</v>
      </c>
      <c r="F35" s="30">
        <v>160</v>
      </c>
      <c r="G35" s="89">
        <v>150</v>
      </c>
      <c r="H35" s="30">
        <v>90</v>
      </c>
      <c r="I35" s="30">
        <f t="shared" si="3"/>
        <v>400</v>
      </c>
      <c r="J35" s="30">
        <f t="shared" si="1"/>
        <v>310</v>
      </c>
      <c r="K35" s="32">
        <v>1600</v>
      </c>
      <c r="L35" s="32">
        <v>400</v>
      </c>
      <c r="M35" s="32">
        <f t="shared" si="4"/>
        <v>2000</v>
      </c>
      <c r="N35" s="64" t="s">
        <v>35</v>
      </c>
      <c r="O35" s="544"/>
      <c r="P35" s="505"/>
    </row>
    <row r="36" spans="1:16" s="27" customFormat="1" ht="30" customHeight="1">
      <c r="A36" s="540"/>
      <c r="B36" s="498"/>
      <c r="C36" s="31" t="s">
        <v>30</v>
      </c>
      <c r="D36" s="498"/>
      <c r="E36" s="30">
        <v>0</v>
      </c>
      <c r="F36" s="30">
        <v>75</v>
      </c>
      <c r="G36" s="89">
        <v>75</v>
      </c>
      <c r="H36" s="30">
        <v>50</v>
      </c>
      <c r="I36" s="30">
        <f t="shared" si="3"/>
        <v>200</v>
      </c>
      <c r="J36" s="30">
        <f t="shared" si="1"/>
        <v>150</v>
      </c>
      <c r="K36" s="32">
        <v>800</v>
      </c>
      <c r="L36" s="32">
        <v>200</v>
      </c>
      <c r="M36" s="32">
        <f t="shared" si="4"/>
        <v>1000</v>
      </c>
      <c r="N36" s="64" t="s">
        <v>38</v>
      </c>
      <c r="O36" s="544"/>
      <c r="P36" s="505"/>
    </row>
    <row r="37" spans="1:16" s="27" customFormat="1" ht="30" customHeight="1">
      <c r="A37" s="540"/>
      <c r="B37" s="497"/>
      <c r="C37" s="64" t="s">
        <v>36</v>
      </c>
      <c r="D37" s="497"/>
      <c r="E37" s="30">
        <v>90</v>
      </c>
      <c r="F37" s="30">
        <v>150</v>
      </c>
      <c r="G37" s="89">
        <v>150</v>
      </c>
      <c r="H37" s="30">
        <v>10</v>
      </c>
      <c r="I37" s="30">
        <f t="shared" si="3"/>
        <v>400</v>
      </c>
      <c r="J37" s="30">
        <f t="shared" si="1"/>
        <v>390</v>
      </c>
      <c r="K37" s="32">
        <v>1920</v>
      </c>
      <c r="L37" s="32">
        <v>400</v>
      </c>
      <c r="M37" s="32">
        <f>SUM(L37*6)</f>
        <v>2400</v>
      </c>
      <c r="N37" s="64" t="s">
        <v>37</v>
      </c>
      <c r="O37" s="543"/>
      <c r="P37" s="505"/>
    </row>
    <row r="38" spans="1:16" s="27" customFormat="1" ht="30" customHeight="1">
      <c r="A38" s="540"/>
      <c r="B38" s="496" t="s">
        <v>24</v>
      </c>
      <c r="C38" s="64" t="s">
        <v>40</v>
      </c>
      <c r="D38" s="501" t="s">
        <v>25</v>
      </c>
      <c r="E38" s="30">
        <v>210</v>
      </c>
      <c r="F38" s="30">
        <v>340</v>
      </c>
      <c r="G38" s="89">
        <v>300</v>
      </c>
      <c r="H38" s="30">
        <v>200</v>
      </c>
      <c r="I38" s="30">
        <f t="shared" si="2"/>
        <v>1050</v>
      </c>
      <c r="J38" s="30">
        <f t="shared" si="1"/>
        <v>850</v>
      </c>
      <c r="K38" s="32">
        <v>6720</v>
      </c>
      <c r="L38" s="32">
        <v>1680</v>
      </c>
      <c r="M38" s="32">
        <f t="shared" si="4"/>
        <v>8400</v>
      </c>
      <c r="N38" s="64" t="s">
        <v>42</v>
      </c>
      <c r="O38" s="496" t="s">
        <v>26</v>
      </c>
      <c r="P38" s="505"/>
    </row>
    <row r="39" spans="1:16" s="27" customFormat="1" ht="30" customHeight="1">
      <c r="A39" s="540"/>
      <c r="B39" s="498"/>
      <c r="C39" s="64" t="s">
        <v>39</v>
      </c>
      <c r="D39" s="503"/>
      <c r="E39" s="30">
        <v>210</v>
      </c>
      <c r="F39" s="30">
        <v>340</v>
      </c>
      <c r="G39" s="89">
        <v>300</v>
      </c>
      <c r="H39" s="30">
        <v>200</v>
      </c>
      <c r="I39" s="30">
        <f>SUM(E39:H39)</f>
        <v>1050</v>
      </c>
      <c r="J39" s="30">
        <f t="shared" si="1"/>
        <v>850</v>
      </c>
      <c r="K39" s="32">
        <v>6720</v>
      </c>
      <c r="L39" s="32">
        <v>1680</v>
      </c>
      <c r="M39" s="32">
        <f>SUM(K39:L39)</f>
        <v>8400</v>
      </c>
      <c r="N39" s="64" t="s">
        <v>42</v>
      </c>
      <c r="O39" s="498"/>
      <c r="P39" s="505"/>
    </row>
    <row r="40" spans="1:16" s="27" customFormat="1" ht="30" customHeight="1">
      <c r="A40" s="540"/>
      <c r="B40" s="498"/>
      <c r="C40" s="64" t="s">
        <v>39</v>
      </c>
      <c r="D40" s="503"/>
      <c r="E40" s="30">
        <v>210</v>
      </c>
      <c r="F40" s="30">
        <v>340</v>
      </c>
      <c r="G40" s="89">
        <v>300</v>
      </c>
      <c r="H40" s="30">
        <v>200</v>
      </c>
      <c r="I40" s="30">
        <f t="shared" si="2"/>
        <v>1050</v>
      </c>
      <c r="J40" s="30">
        <f t="shared" si="1"/>
        <v>850</v>
      </c>
      <c r="K40" s="32">
        <v>6720</v>
      </c>
      <c r="L40" s="32">
        <v>1680</v>
      </c>
      <c r="M40" s="32">
        <f t="shared" si="4"/>
        <v>8400</v>
      </c>
      <c r="N40" s="64" t="s">
        <v>43</v>
      </c>
      <c r="O40" s="498"/>
      <c r="P40" s="505"/>
    </row>
    <row r="41" spans="1:16" s="27" customFormat="1" ht="30" customHeight="1">
      <c r="A41" s="540"/>
      <c r="B41" s="498"/>
      <c r="C41" s="64" t="s">
        <v>63</v>
      </c>
      <c r="D41" s="503"/>
      <c r="E41" s="30">
        <v>0</v>
      </c>
      <c r="F41" s="30">
        <v>550</v>
      </c>
      <c r="G41" s="89">
        <v>0</v>
      </c>
      <c r="H41" s="30">
        <v>400</v>
      </c>
      <c r="I41" s="30">
        <f t="shared" si="2"/>
        <v>950</v>
      </c>
      <c r="J41" s="30">
        <f t="shared" si="1"/>
        <v>550</v>
      </c>
      <c r="K41" s="32">
        <v>6720</v>
      </c>
      <c r="L41" s="32">
        <v>1680</v>
      </c>
      <c r="M41" s="32">
        <f t="shared" si="4"/>
        <v>8400</v>
      </c>
      <c r="N41" s="64" t="s">
        <v>44</v>
      </c>
      <c r="O41" s="498"/>
      <c r="P41" s="505"/>
    </row>
    <row r="42" spans="1:16" s="27" customFormat="1" ht="30" customHeight="1">
      <c r="A42" s="540"/>
      <c r="B42" s="498"/>
      <c r="C42" s="64" t="s">
        <v>306</v>
      </c>
      <c r="D42" s="503"/>
      <c r="E42" s="30">
        <v>0</v>
      </c>
      <c r="F42" s="30">
        <v>100</v>
      </c>
      <c r="G42" s="89">
        <v>0</v>
      </c>
      <c r="H42" s="30">
        <v>100</v>
      </c>
      <c r="I42" s="30">
        <f t="shared" si="2"/>
        <v>200</v>
      </c>
      <c r="J42" s="30">
        <f t="shared" si="1"/>
        <v>100</v>
      </c>
      <c r="K42" s="32">
        <v>32000</v>
      </c>
      <c r="L42" s="32">
        <v>8000</v>
      </c>
      <c r="M42" s="32">
        <f t="shared" si="4"/>
        <v>40000</v>
      </c>
      <c r="N42" s="64" t="s">
        <v>45</v>
      </c>
      <c r="O42" s="498"/>
      <c r="P42" s="505"/>
    </row>
    <row r="43" spans="1:16" s="27" customFormat="1" ht="30" customHeight="1">
      <c r="A43" s="540"/>
      <c r="B43" s="498"/>
      <c r="C43" s="64" t="s">
        <v>307</v>
      </c>
      <c r="D43" s="503"/>
      <c r="E43" s="30">
        <v>0</v>
      </c>
      <c r="F43" s="30">
        <v>100</v>
      </c>
      <c r="G43" s="89">
        <v>0</v>
      </c>
      <c r="H43" s="30">
        <v>100</v>
      </c>
      <c r="I43" s="30">
        <f>SUM(E43:H43)</f>
        <v>200</v>
      </c>
      <c r="J43" s="30">
        <f t="shared" si="1"/>
        <v>100</v>
      </c>
      <c r="K43" s="32">
        <v>32000</v>
      </c>
      <c r="L43" s="32">
        <v>8000</v>
      </c>
      <c r="M43" s="32">
        <f>SUM(K43:L43)</f>
        <v>40000</v>
      </c>
      <c r="N43" s="64" t="s">
        <v>45</v>
      </c>
      <c r="O43" s="498"/>
      <c r="P43" s="505"/>
    </row>
    <row r="44" spans="1:16" s="27" customFormat="1" ht="30" customHeight="1">
      <c r="A44" s="540"/>
      <c r="B44" s="498"/>
      <c r="C44" s="64" t="s">
        <v>41</v>
      </c>
      <c r="D44" s="503"/>
      <c r="E44" s="30">
        <v>0</v>
      </c>
      <c r="F44" s="30">
        <v>550</v>
      </c>
      <c r="G44" s="89">
        <v>0</v>
      </c>
      <c r="H44" s="30">
        <v>400</v>
      </c>
      <c r="I44" s="30">
        <f t="shared" si="2"/>
        <v>950</v>
      </c>
      <c r="J44" s="30">
        <f t="shared" si="1"/>
        <v>550</v>
      </c>
      <c r="K44" s="32">
        <v>4200</v>
      </c>
      <c r="L44" s="32">
        <v>1050</v>
      </c>
      <c r="M44" s="32">
        <f t="shared" si="4"/>
        <v>5250</v>
      </c>
      <c r="N44" s="64" t="s">
        <v>46</v>
      </c>
      <c r="O44" s="498"/>
      <c r="P44" s="505"/>
    </row>
    <row r="45" spans="1:16" s="27" customFormat="1" ht="30" customHeight="1">
      <c r="A45" s="540"/>
      <c r="B45" s="497"/>
      <c r="C45" s="31" t="s">
        <v>47</v>
      </c>
      <c r="D45" s="502"/>
      <c r="E45" s="30">
        <v>0</v>
      </c>
      <c r="F45" s="30">
        <v>550</v>
      </c>
      <c r="G45" s="89">
        <v>0</v>
      </c>
      <c r="H45" s="30">
        <v>400</v>
      </c>
      <c r="I45" s="30">
        <f t="shared" si="2"/>
        <v>950</v>
      </c>
      <c r="J45" s="30">
        <f t="shared" si="1"/>
        <v>550</v>
      </c>
      <c r="K45" s="32">
        <v>5880</v>
      </c>
      <c r="L45" s="32">
        <v>1470</v>
      </c>
      <c r="M45" s="32">
        <f t="shared" si="4"/>
        <v>7350</v>
      </c>
      <c r="N45" s="64" t="s">
        <v>48</v>
      </c>
      <c r="O45" s="497"/>
      <c r="P45" s="505"/>
    </row>
    <row r="46" spans="1:16" s="27" customFormat="1" ht="30" customHeight="1">
      <c r="A46" s="540"/>
      <c r="B46" s="496" t="s">
        <v>308</v>
      </c>
      <c r="C46" s="31" t="s">
        <v>47</v>
      </c>
      <c r="D46" s="501" t="s">
        <v>50</v>
      </c>
      <c r="E46" s="30">
        <v>20</v>
      </c>
      <c r="F46" s="30">
        <v>30</v>
      </c>
      <c r="G46" s="89">
        <v>30</v>
      </c>
      <c r="H46" s="30">
        <v>20</v>
      </c>
      <c r="I46" s="30">
        <f t="shared" si="2"/>
        <v>100</v>
      </c>
      <c r="J46" s="30">
        <f t="shared" si="1"/>
        <v>80</v>
      </c>
      <c r="K46" s="32">
        <v>1200</v>
      </c>
      <c r="L46" s="32">
        <v>300</v>
      </c>
      <c r="M46" s="32">
        <f t="shared" si="4"/>
        <v>1500</v>
      </c>
      <c r="N46" s="64" t="s">
        <v>51</v>
      </c>
      <c r="O46" s="496" t="s">
        <v>52</v>
      </c>
      <c r="P46" s="505"/>
    </row>
    <row r="47" spans="1:16" s="27" customFormat="1" ht="30" customHeight="1">
      <c r="A47" s="540"/>
      <c r="B47" s="498"/>
      <c r="C47" s="31" t="s">
        <v>49</v>
      </c>
      <c r="D47" s="503"/>
      <c r="E47" s="30">
        <v>20</v>
      </c>
      <c r="F47" s="30">
        <v>30</v>
      </c>
      <c r="G47" s="89">
        <v>30</v>
      </c>
      <c r="H47" s="30">
        <v>20</v>
      </c>
      <c r="I47" s="30">
        <f t="shared" si="2"/>
        <v>100</v>
      </c>
      <c r="J47" s="30">
        <f t="shared" si="1"/>
        <v>80</v>
      </c>
      <c r="K47" s="32">
        <v>1200</v>
      </c>
      <c r="L47" s="32">
        <v>300</v>
      </c>
      <c r="M47" s="32">
        <f t="shared" si="4"/>
        <v>1500</v>
      </c>
      <c r="N47" s="64" t="s">
        <v>51</v>
      </c>
      <c r="O47" s="498"/>
      <c r="P47" s="505"/>
    </row>
    <row r="48" spans="1:16" s="27" customFormat="1" ht="30" customHeight="1">
      <c r="A48" s="540"/>
      <c r="B48" s="497"/>
      <c r="C48" s="31" t="s">
        <v>33</v>
      </c>
      <c r="D48" s="502"/>
      <c r="E48" s="30">
        <v>10</v>
      </c>
      <c r="F48" s="30">
        <v>30</v>
      </c>
      <c r="G48" s="89">
        <v>30</v>
      </c>
      <c r="H48" s="30">
        <v>30</v>
      </c>
      <c r="I48" s="30">
        <f t="shared" si="2"/>
        <v>100</v>
      </c>
      <c r="J48" s="30">
        <f t="shared" si="1"/>
        <v>70</v>
      </c>
      <c r="K48" s="32">
        <v>1200</v>
      </c>
      <c r="L48" s="32">
        <v>300</v>
      </c>
      <c r="M48" s="32">
        <f t="shared" si="4"/>
        <v>1500</v>
      </c>
      <c r="N48" s="64" t="s">
        <v>45</v>
      </c>
      <c r="O48" s="497"/>
      <c r="P48" s="505"/>
    </row>
    <row r="49" spans="1:16" s="27" customFormat="1" ht="30" customHeight="1">
      <c r="A49" s="540"/>
      <c r="B49" s="496" t="s">
        <v>309</v>
      </c>
      <c r="C49" s="31" t="s">
        <v>47</v>
      </c>
      <c r="D49" s="501" t="s">
        <v>55</v>
      </c>
      <c r="E49" s="30">
        <v>2</v>
      </c>
      <c r="F49" s="30">
        <v>2</v>
      </c>
      <c r="G49" s="89">
        <v>2</v>
      </c>
      <c r="H49" s="30">
        <v>2</v>
      </c>
      <c r="I49" s="30">
        <f t="shared" si="2"/>
        <v>8</v>
      </c>
      <c r="J49" s="30">
        <f t="shared" si="1"/>
        <v>6</v>
      </c>
      <c r="K49" s="30">
        <v>40</v>
      </c>
      <c r="L49" s="30">
        <v>16</v>
      </c>
      <c r="M49" s="30">
        <f t="shared" si="4"/>
        <v>56</v>
      </c>
      <c r="N49" s="64" t="s">
        <v>51</v>
      </c>
      <c r="O49" s="496" t="s">
        <v>52</v>
      </c>
      <c r="P49" s="505"/>
    </row>
    <row r="50" spans="1:16" s="27" customFormat="1" ht="30" customHeight="1">
      <c r="A50" s="540"/>
      <c r="B50" s="498"/>
      <c r="C50" s="31" t="s">
        <v>53</v>
      </c>
      <c r="D50" s="503"/>
      <c r="E50" s="26">
        <v>2</v>
      </c>
      <c r="F50" s="26">
        <v>2</v>
      </c>
      <c r="G50" s="90">
        <v>2</v>
      </c>
      <c r="H50" s="26">
        <v>2</v>
      </c>
      <c r="I50" s="26">
        <f t="shared" si="2"/>
        <v>8</v>
      </c>
      <c r="J50" s="30">
        <f t="shared" si="1"/>
        <v>6</v>
      </c>
      <c r="K50" s="30">
        <v>40</v>
      </c>
      <c r="L50" s="30">
        <v>16</v>
      </c>
      <c r="M50" s="33">
        <f t="shared" si="4"/>
        <v>56</v>
      </c>
      <c r="N50" s="64" t="s">
        <v>51</v>
      </c>
      <c r="O50" s="498"/>
      <c r="P50" s="505"/>
    </row>
    <row r="51" spans="1:16" s="27" customFormat="1" ht="30" customHeight="1">
      <c r="A51" s="541"/>
      <c r="B51" s="497"/>
      <c r="C51" s="31" t="s">
        <v>54</v>
      </c>
      <c r="D51" s="502"/>
      <c r="E51" s="30">
        <v>0</v>
      </c>
      <c r="F51" s="30">
        <v>2</v>
      </c>
      <c r="G51" s="89">
        <v>0</v>
      </c>
      <c r="H51" s="30">
        <v>4</v>
      </c>
      <c r="I51" s="30">
        <f t="shared" si="2"/>
        <v>6</v>
      </c>
      <c r="J51" s="30">
        <f t="shared" si="1"/>
        <v>2</v>
      </c>
      <c r="K51" s="32">
        <v>40</v>
      </c>
      <c r="L51" s="32">
        <v>16</v>
      </c>
      <c r="M51" s="32">
        <f t="shared" si="4"/>
        <v>56</v>
      </c>
      <c r="N51" s="64" t="s">
        <v>45</v>
      </c>
      <c r="O51" s="497"/>
      <c r="P51" s="506"/>
    </row>
    <row r="52" spans="1:16" s="27" customFormat="1" ht="24.75" customHeight="1">
      <c r="A52" s="31"/>
      <c r="B52" s="31"/>
      <c r="C52" s="31"/>
      <c r="D52" s="31"/>
      <c r="E52" s="31"/>
      <c r="F52" s="31"/>
      <c r="G52" s="31"/>
      <c r="H52" s="31"/>
      <c r="I52" s="31"/>
      <c r="J52" s="31"/>
      <c r="K52" s="31"/>
      <c r="L52" s="31"/>
      <c r="M52" s="31"/>
      <c r="N52" s="31"/>
      <c r="O52" s="31"/>
      <c r="P52" s="30"/>
    </row>
    <row r="53" spans="1:16" s="27" customFormat="1" ht="48" customHeight="1">
      <c r="A53" s="507" t="s">
        <v>327</v>
      </c>
      <c r="B53" s="64" t="s">
        <v>123</v>
      </c>
      <c r="C53" s="31" t="s">
        <v>125</v>
      </c>
      <c r="D53" s="64" t="s">
        <v>124</v>
      </c>
      <c r="E53" s="30">
        <v>40</v>
      </c>
      <c r="F53" s="30">
        <v>50</v>
      </c>
      <c r="G53" s="89">
        <v>40</v>
      </c>
      <c r="H53" s="30">
        <v>30</v>
      </c>
      <c r="I53" s="30">
        <f>SUM(E53:H53)</f>
        <v>160</v>
      </c>
      <c r="J53" s="30">
        <f t="shared" si="1"/>
        <v>130</v>
      </c>
      <c r="K53" s="32">
        <v>128</v>
      </c>
      <c r="L53" s="32">
        <v>32</v>
      </c>
      <c r="M53" s="32">
        <f>SUM(K53:L53)</f>
        <v>160</v>
      </c>
      <c r="N53" s="64" t="s">
        <v>126</v>
      </c>
      <c r="O53" s="64" t="s">
        <v>127</v>
      </c>
      <c r="P53" s="504">
        <v>2795000</v>
      </c>
    </row>
    <row r="54" spans="1:16" s="27" customFormat="1" ht="30" customHeight="1">
      <c r="A54" s="508"/>
      <c r="B54" s="501" t="s">
        <v>128</v>
      </c>
      <c r="C54" s="64" t="s">
        <v>68</v>
      </c>
      <c r="D54" s="501" t="s">
        <v>129</v>
      </c>
      <c r="E54" s="30">
        <v>0</v>
      </c>
      <c r="F54" s="30">
        <v>1</v>
      </c>
      <c r="G54" s="89">
        <v>1</v>
      </c>
      <c r="H54" s="30">
        <v>0</v>
      </c>
      <c r="I54" s="30">
        <f>SUM(E54:H54)</f>
        <v>2</v>
      </c>
      <c r="J54" s="30">
        <f t="shared" si="1"/>
        <v>2</v>
      </c>
      <c r="K54" s="32">
        <v>10</v>
      </c>
      <c r="L54" s="32">
        <v>5</v>
      </c>
      <c r="M54" s="32">
        <f>SUM(K54:L54)</f>
        <v>15</v>
      </c>
      <c r="N54" s="64" t="s">
        <v>131</v>
      </c>
      <c r="O54" s="501" t="s">
        <v>132</v>
      </c>
      <c r="P54" s="505"/>
    </row>
    <row r="55" spans="1:16" s="27" customFormat="1" ht="38.25" customHeight="1">
      <c r="A55" s="508"/>
      <c r="B55" s="502"/>
      <c r="C55" s="64" t="s">
        <v>130</v>
      </c>
      <c r="D55" s="502"/>
      <c r="E55" s="30">
        <v>0</v>
      </c>
      <c r="F55" s="30">
        <v>1</v>
      </c>
      <c r="G55" s="89">
        <v>1</v>
      </c>
      <c r="H55" s="30">
        <v>0</v>
      </c>
      <c r="I55" s="30">
        <f>SUM(E55:H55)</f>
        <v>2</v>
      </c>
      <c r="J55" s="30">
        <f t="shared" si="1"/>
        <v>2</v>
      </c>
      <c r="K55" s="32">
        <v>10</v>
      </c>
      <c r="L55" s="32">
        <v>5</v>
      </c>
      <c r="M55" s="32">
        <f>SUM(K55:L55)</f>
        <v>15</v>
      </c>
      <c r="N55" s="64" t="s">
        <v>133</v>
      </c>
      <c r="O55" s="502"/>
      <c r="P55" s="505"/>
    </row>
    <row r="56" spans="1:16" s="27" customFormat="1" ht="51.75" customHeight="1">
      <c r="A56" s="508"/>
      <c r="B56" s="64" t="s">
        <v>310</v>
      </c>
      <c r="C56" s="31" t="s">
        <v>47</v>
      </c>
      <c r="D56" s="64" t="s">
        <v>134</v>
      </c>
      <c r="E56" s="30">
        <v>2</v>
      </c>
      <c r="F56" s="30">
        <v>4</v>
      </c>
      <c r="G56" s="89">
        <v>6</v>
      </c>
      <c r="H56" s="30">
        <v>0</v>
      </c>
      <c r="I56" s="30">
        <f>SUM(E56:H56)</f>
        <v>12</v>
      </c>
      <c r="J56" s="30">
        <f t="shared" si="1"/>
        <v>12</v>
      </c>
      <c r="K56" s="32">
        <v>60</v>
      </c>
      <c r="L56" s="32">
        <v>12</v>
      </c>
      <c r="M56" s="32">
        <f>SUM(K56:L56)</f>
        <v>72</v>
      </c>
      <c r="N56" s="64" t="s">
        <v>135</v>
      </c>
      <c r="O56" s="501" t="s">
        <v>136</v>
      </c>
      <c r="P56" s="505"/>
    </row>
    <row r="57" spans="1:16" s="27" customFormat="1" ht="51" customHeight="1">
      <c r="A57" s="509"/>
      <c r="B57" s="64" t="s">
        <v>61</v>
      </c>
      <c r="C57" s="31" t="s">
        <v>138</v>
      </c>
      <c r="D57" s="64" t="s">
        <v>137</v>
      </c>
      <c r="E57" s="30">
        <v>100</v>
      </c>
      <c r="F57" s="30">
        <v>300</v>
      </c>
      <c r="G57" s="89">
        <v>300</v>
      </c>
      <c r="H57" s="30">
        <v>300</v>
      </c>
      <c r="I57" s="30">
        <f>SUM(E57:H57)</f>
        <v>1000</v>
      </c>
      <c r="J57" s="30">
        <f t="shared" si="1"/>
        <v>700</v>
      </c>
      <c r="K57" s="32">
        <v>4800</v>
      </c>
      <c r="L57" s="32">
        <v>1200</v>
      </c>
      <c r="M57" s="32">
        <f>SUM(K57:L57)</f>
        <v>6000</v>
      </c>
      <c r="N57" s="64" t="s">
        <v>139</v>
      </c>
      <c r="O57" s="502"/>
      <c r="P57" s="506"/>
    </row>
    <row r="58" spans="1:16" s="27" customFormat="1" ht="24" customHeight="1">
      <c r="A58" s="99"/>
      <c r="B58" s="100"/>
      <c r="C58" s="100"/>
      <c r="D58" s="100"/>
      <c r="E58" s="100"/>
      <c r="F58" s="100"/>
      <c r="G58" s="100"/>
      <c r="H58" s="100"/>
      <c r="I58" s="100"/>
      <c r="J58" s="100"/>
      <c r="K58" s="100"/>
      <c r="L58" s="100"/>
      <c r="M58" s="100"/>
      <c r="N58" s="100"/>
      <c r="O58" s="100"/>
      <c r="P58" s="101"/>
    </row>
    <row r="59" spans="1:16" s="27" customFormat="1" ht="24.75" customHeight="1">
      <c r="A59" s="507" t="s">
        <v>116</v>
      </c>
      <c r="B59" s="545" t="s">
        <v>311</v>
      </c>
      <c r="C59" s="81" t="s">
        <v>68</v>
      </c>
      <c r="D59" s="545" t="s">
        <v>316</v>
      </c>
      <c r="E59" s="30">
        <v>1</v>
      </c>
      <c r="F59" s="30">
        <v>1</v>
      </c>
      <c r="G59" s="89">
        <v>2</v>
      </c>
      <c r="H59" s="30">
        <v>1</v>
      </c>
      <c r="I59" s="30">
        <f t="shared" ref="I59:I66" si="5">SUM(E59:H59)</f>
        <v>5</v>
      </c>
      <c r="J59" s="30">
        <f>I59-H59</f>
        <v>4</v>
      </c>
      <c r="K59" s="34">
        <v>6</v>
      </c>
      <c r="L59" s="34">
        <v>6</v>
      </c>
      <c r="M59" s="30">
        <f>SUM(K59:L59)</f>
        <v>12</v>
      </c>
      <c r="N59" s="75" t="s">
        <v>117</v>
      </c>
      <c r="O59" s="501" t="s">
        <v>119</v>
      </c>
      <c r="P59" s="504">
        <v>6522150</v>
      </c>
    </row>
    <row r="60" spans="1:16" s="27" customFormat="1" ht="29.25" customHeight="1">
      <c r="A60" s="508"/>
      <c r="B60" s="546"/>
      <c r="C60" s="35" t="s">
        <v>18</v>
      </c>
      <c r="D60" s="546"/>
      <c r="E60" s="30">
        <v>200</v>
      </c>
      <c r="F60" s="30">
        <v>340</v>
      </c>
      <c r="G60" s="89">
        <v>267</v>
      </c>
      <c r="H60" s="30">
        <v>30</v>
      </c>
      <c r="I60" s="30">
        <f t="shared" si="5"/>
        <v>837</v>
      </c>
      <c r="J60" s="30">
        <f t="shared" si="1"/>
        <v>807</v>
      </c>
      <c r="K60" s="36">
        <v>6</v>
      </c>
      <c r="L60" s="36">
        <v>5</v>
      </c>
      <c r="M60" s="30">
        <f>SUM(K60:L60)</f>
        <v>11</v>
      </c>
      <c r="N60" s="37" t="s">
        <v>118</v>
      </c>
      <c r="O60" s="503"/>
      <c r="P60" s="505"/>
    </row>
    <row r="61" spans="1:16" s="27" customFormat="1" ht="24.75" customHeight="1">
      <c r="A61" s="508"/>
      <c r="B61" s="547"/>
      <c r="C61" s="35" t="s">
        <v>115</v>
      </c>
      <c r="D61" s="547"/>
      <c r="E61" s="30">
        <v>200</v>
      </c>
      <c r="F61" s="30">
        <v>340</v>
      </c>
      <c r="G61" s="89">
        <v>267</v>
      </c>
      <c r="H61" s="30">
        <v>30</v>
      </c>
      <c r="I61" s="30">
        <f t="shared" si="5"/>
        <v>837</v>
      </c>
      <c r="J61" s="30">
        <f t="shared" si="1"/>
        <v>807</v>
      </c>
      <c r="K61" s="36">
        <v>6</v>
      </c>
      <c r="L61" s="36">
        <v>5</v>
      </c>
      <c r="M61" s="30">
        <f>SUM(K61:L61)</f>
        <v>11</v>
      </c>
      <c r="N61" s="37" t="s">
        <v>53</v>
      </c>
      <c r="O61" s="502"/>
      <c r="P61" s="505"/>
    </row>
    <row r="62" spans="1:16" s="27" customFormat="1" ht="28.5" customHeight="1">
      <c r="A62" s="508"/>
      <c r="B62" s="496" t="s">
        <v>121</v>
      </c>
      <c r="C62" s="31" t="s">
        <v>315</v>
      </c>
      <c r="D62" s="496" t="s">
        <v>122</v>
      </c>
      <c r="E62" s="30">
        <v>1</v>
      </c>
      <c r="F62" s="30">
        <v>2</v>
      </c>
      <c r="G62" s="89">
        <v>2</v>
      </c>
      <c r="H62" s="30">
        <v>0</v>
      </c>
      <c r="I62" s="30">
        <f t="shared" si="5"/>
        <v>5</v>
      </c>
      <c r="J62" s="30">
        <f t="shared" si="1"/>
        <v>5</v>
      </c>
      <c r="K62" s="34">
        <v>6</v>
      </c>
      <c r="L62" s="34">
        <v>5</v>
      </c>
      <c r="M62" s="36">
        <v>11</v>
      </c>
      <c r="N62" s="37" t="s">
        <v>317</v>
      </c>
      <c r="O62" s="501" t="s">
        <v>120</v>
      </c>
      <c r="P62" s="505"/>
    </row>
    <row r="63" spans="1:16" s="27" customFormat="1" ht="27.75" customHeight="1">
      <c r="A63" s="508"/>
      <c r="B63" s="498"/>
      <c r="C63" s="31" t="s">
        <v>18</v>
      </c>
      <c r="D63" s="498"/>
      <c r="E63" s="30">
        <v>1</v>
      </c>
      <c r="F63" s="30">
        <v>2</v>
      </c>
      <c r="G63" s="89">
        <v>2</v>
      </c>
      <c r="H63" s="30">
        <v>0</v>
      </c>
      <c r="I63" s="30">
        <f t="shared" si="5"/>
        <v>5</v>
      </c>
      <c r="J63" s="30">
        <f t="shared" si="1"/>
        <v>5</v>
      </c>
      <c r="K63" s="30">
        <v>6</v>
      </c>
      <c r="L63" s="30">
        <v>5</v>
      </c>
      <c r="M63" s="36">
        <v>11</v>
      </c>
      <c r="N63" s="37" t="s">
        <v>318</v>
      </c>
      <c r="O63" s="503"/>
      <c r="P63" s="505"/>
    </row>
    <row r="64" spans="1:16" s="27" customFormat="1" ht="24.75" customHeight="1">
      <c r="A64" s="508"/>
      <c r="B64" s="497"/>
      <c r="C64" s="31" t="s">
        <v>115</v>
      </c>
      <c r="D64" s="497"/>
      <c r="E64" s="30">
        <v>1</v>
      </c>
      <c r="F64" s="30">
        <v>2</v>
      </c>
      <c r="G64" s="89">
        <v>2</v>
      </c>
      <c r="H64" s="30">
        <v>0</v>
      </c>
      <c r="I64" s="30">
        <f t="shared" si="5"/>
        <v>5</v>
      </c>
      <c r="J64" s="30">
        <f t="shared" si="1"/>
        <v>5</v>
      </c>
      <c r="K64" s="30">
        <v>6</v>
      </c>
      <c r="L64" s="30">
        <v>5</v>
      </c>
      <c r="M64" s="36">
        <v>11</v>
      </c>
      <c r="N64" s="37" t="s">
        <v>319</v>
      </c>
      <c r="O64" s="502"/>
      <c r="P64" s="505"/>
    </row>
    <row r="65" spans="1:16" s="27" customFormat="1" ht="27.75" customHeight="1">
      <c r="A65" s="508"/>
      <c r="B65" s="73" t="s">
        <v>312</v>
      </c>
      <c r="C65" s="31" t="s">
        <v>130</v>
      </c>
      <c r="D65" s="73" t="s">
        <v>313</v>
      </c>
      <c r="E65" s="30">
        <v>100</v>
      </c>
      <c r="F65" s="30">
        <v>150</v>
      </c>
      <c r="G65" s="89">
        <v>150</v>
      </c>
      <c r="H65" s="30">
        <v>100</v>
      </c>
      <c r="I65" s="30">
        <f t="shared" si="5"/>
        <v>500</v>
      </c>
      <c r="J65" s="30">
        <f t="shared" si="1"/>
        <v>400</v>
      </c>
      <c r="K65" s="36">
        <v>6000</v>
      </c>
      <c r="L65" s="36">
        <v>1500</v>
      </c>
      <c r="M65" s="30">
        <f>SUM(K65:L65)</f>
        <v>7500</v>
      </c>
      <c r="N65" s="37" t="s">
        <v>157</v>
      </c>
      <c r="O65" s="496" t="s">
        <v>320</v>
      </c>
      <c r="P65" s="505"/>
    </row>
    <row r="66" spans="1:16" s="27" customFormat="1" ht="30" customHeight="1">
      <c r="A66" s="509"/>
      <c r="B66" s="73" t="s">
        <v>329</v>
      </c>
      <c r="C66" s="35" t="s">
        <v>130</v>
      </c>
      <c r="D66" s="73" t="s">
        <v>314</v>
      </c>
      <c r="E66" s="30">
        <v>70</v>
      </c>
      <c r="F66" s="30">
        <v>250</v>
      </c>
      <c r="G66" s="89">
        <v>250</v>
      </c>
      <c r="H66" s="30">
        <v>130</v>
      </c>
      <c r="I66" s="30">
        <f t="shared" si="5"/>
        <v>700</v>
      </c>
      <c r="J66" s="30">
        <f t="shared" si="1"/>
        <v>570</v>
      </c>
      <c r="K66" s="36">
        <v>3000</v>
      </c>
      <c r="L66" s="36">
        <v>1900</v>
      </c>
      <c r="M66" s="30">
        <f>SUM(K66:L66)</f>
        <v>4900</v>
      </c>
      <c r="N66" s="37" t="s">
        <v>157</v>
      </c>
      <c r="O66" s="497"/>
      <c r="P66" s="506"/>
    </row>
    <row r="67" spans="1:16" s="27" customFormat="1" ht="24" customHeight="1">
      <c r="A67" s="97"/>
      <c r="B67" s="97"/>
      <c r="C67" s="97"/>
      <c r="D67" s="97"/>
      <c r="E67" s="97"/>
      <c r="F67" s="97"/>
      <c r="G67" s="97"/>
      <c r="H67" s="97"/>
      <c r="I67" s="97"/>
      <c r="J67" s="97"/>
      <c r="K67" s="97"/>
      <c r="L67" s="97"/>
      <c r="M67" s="97"/>
      <c r="N67" s="97"/>
      <c r="O67" s="97"/>
      <c r="P67" s="97"/>
    </row>
    <row r="68" spans="1:16" s="27" customFormat="1" ht="24" customHeight="1">
      <c r="A68" s="507" t="s">
        <v>328</v>
      </c>
      <c r="B68" s="515" t="s">
        <v>330</v>
      </c>
      <c r="C68" s="38" t="s">
        <v>17</v>
      </c>
      <c r="D68" s="515" t="s">
        <v>331</v>
      </c>
      <c r="E68" s="30">
        <v>100</v>
      </c>
      <c r="F68" s="30">
        <v>150</v>
      </c>
      <c r="G68" s="89">
        <v>150</v>
      </c>
      <c r="H68" s="30">
        <v>100</v>
      </c>
      <c r="I68" s="30">
        <f>+E68+F68+G68+H68</f>
        <v>500</v>
      </c>
      <c r="J68" s="30">
        <f t="shared" si="1"/>
        <v>400</v>
      </c>
      <c r="K68" s="30">
        <f>+I68*0.8</f>
        <v>400</v>
      </c>
      <c r="L68" s="30">
        <f>+I68*0.2</f>
        <v>100</v>
      </c>
      <c r="M68" s="30">
        <f>3*K68</f>
        <v>1200</v>
      </c>
      <c r="N68" s="39" t="s">
        <v>347</v>
      </c>
      <c r="O68" s="496" t="s">
        <v>371</v>
      </c>
      <c r="P68" s="504">
        <v>3829750</v>
      </c>
    </row>
    <row r="69" spans="1:16" s="27" customFormat="1" ht="30" customHeight="1">
      <c r="A69" s="508"/>
      <c r="B69" s="516"/>
      <c r="C69" s="77" t="s">
        <v>332</v>
      </c>
      <c r="D69" s="516"/>
      <c r="E69" s="30">
        <v>100</v>
      </c>
      <c r="F69" s="30">
        <v>150</v>
      </c>
      <c r="G69" s="89">
        <v>150</v>
      </c>
      <c r="H69" s="30">
        <v>100</v>
      </c>
      <c r="I69" s="30">
        <f t="shared" ref="I69:I81" si="6">+E69+F69+G69+H69</f>
        <v>500</v>
      </c>
      <c r="J69" s="30">
        <f t="shared" si="1"/>
        <v>400</v>
      </c>
      <c r="K69" s="30">
        <f>+I69*0.8</f>
        <v>400</v>
      </c>
      <c r="L69" s="30">
        <f>0.2*I69</f>
        <v>100</v>
      </c>
      <c r="M69" s="30">
        <f>34*K69</f>
        <v>13600</v>
      </c>
      <c r="N69" s="39" t="s">
        <v>348</v>
      </c>
      <c r="O69" s="498"/>
      <c r="P69" s="505"/>
    </row>
    <row r="70" spans="1:16" s="27" customFormat="1" ht="24.75" customHeight="1">
      <c r="A70" s="508"/>
      <c r="B70" s="517"/>
      <c r="C70" s="77" t="s">
        <v>333</v>
      </c>
      <c r="D70" s="517"/>
      <c r="E70" s="30">
        <v>200</v>
      </c>
      <c r="F70" s="30">
        <v>300</v>
      </c>
      <c r="G70" s="89">
        <v>300</v>
      </c>
      <c r="H70" s="30">
        <v>200</v>
      </c>
      <c r="I70" s="30">
        <f t="shared" si="6"/>
        <v>1000</v>
      </c>
      <c r="J70" s="30">
        <f t="shared" si="1"/>
        <v>800</v>
      </c>
      <c r="K70" s="30">
        <f>+I70*0.8</f>
        <v>800</v>
      </c>
      <c r="L70" s="30">
        <f>+I70*0.2</f>
        <v>200</v>
      </c>
      <c r="M70" s="30">
        <v>1001</v>
      </c>
      <c r="N70" s="39" t="s">
        <v>349</v>
      </c>
      <c r="O70" s="497"/>
      <c r="P70" s="505"/>
    </row>
    <row r="71" spans="1:16" s="27" customFormat="1" ht="24" customHeight="1">
      <c r="A71" s="508"/>
      <c r="B71" s="515" t="s">
        <v>334</v>
      </c>
      <c r="C71" s="40" t="s">
        <v>336</v>
      </c>
      <c r="D71" s="515" t="s">
        <v>335</v>
      </c>
      <c r="E71" s="30">
        <v>3</v>
      </c>
      <c r="F71" s="30">
        <v>3</v>
      </c>
      <c r="G71" s="89">
        <v>3</v>
      </c>
      <c r="H71" s="30">
        <v>3</v>
      </c>
      <c r="I71" s="30">
        <f t="shared" si="6"/>
        <v>12</v>
      </c>
      <c r="J71" s="30">
        <f t="shared" si="1"/>
        <v>9</v>
      </c>
      <c r="K71" s="30">
        <v>11</v>
      </c>
      <c r="L71" s="30">
        <v>4</v>
      </c>
      <c r="M71" s="30">
        <v>15</v>
      </c>
      <c r="N71" s="41" t="s">
        <v>350</v>
      </c>
      <c r="O71" s="496" t="s">
        <v>373</v>
      </c>
      <c r="P71" s="505"/>
    </row>
    <row r="72" spans="1:16" s="27" customFormat="1" ht="24" customHeight="1">
      <c r="A72" s="508"/>
      <c r="B72" s="516"/>
      <c r="C72" s="40" t="s">
        <v>337</v>
      </c>
      <c r="D72" s="516"/>
      <c r="E72" s="30">
        <v>70</v>
      </c>
      <c r="F72" s="30">
        <v>250</v>
      </c>
      <c r="G72" s="89">
        <v>250</v>
      </c>
      <c r="H72" s="30">
        <v>130</v>
      </c>
      <c r="I72" s="30">
        <f t="shared" si="6"/>
        <v>700</v>
      </c>
      <c r="J72" s="30">
        <f t="shared" si="1"/>
        <v>570</v>
      </c>
      <c r="K72" s="30">
        <f>+I72*0.7</f>
        <v>489.99999999999994</v>
      </c>
      <c r="L72" s="30">
        <f>+I72*0.3</f>
        <v>210</v>
      </c>
      <c r="M72" s="30">
        <v>713</v>
      </c>
      <c r="N72" s="38" t="s">
        <v>115</v>
      </c>
      <c r="O72" s="498"/>
      <c r="P72" s="505"/>
    </row>
    <row r="73" spans="1:16" s="27" customFormat="1" ht="33" customHeight="1">
      <c r="A73" s="508"/>
      <c r="B73" s="517"/>
      <c r="C73" s="40" t="s">
        <v>156</v>
      </c>
      <c r="D73" s="517"/>
      <c r="E73" s="30">
        <v>70</v>
      </c>
      <c r="F73" s="30">
        <v>250</v>
      </c>
      <c r="G73" s="89">
        <v>250</v>
      </c>
      <c r="H73" s="30">
        <v>130</v>
      </c>
      <c r="I73" s="30">
        <f t="shared" si="6"/>
        <v>700</v>
      </c>
      <c r="J73" s="30">
        <f t="shared" si="1"/>
        <v>570</v>
      </c>
      <c r="K73" s="30">
        <v>2</v>
      </c>
      <c r="L73" s="30">
        <v>0</v>
      </c>
      <c r="M73" s="30">
        <v>2</v>
      </c>
      <c r="N73" s="38" t="s">
        <v>351</v>
      </c>
      <c r="O73" s="497"/>
      <c r="P73" s="505"/>
    </row>
    <row r="74" spans="1:16" s="27" customFormat="1" ht="24" customHeight="1">
      <c r="A74" s="508"/>
      <c r="B74" s="515" t="s">
        <v>338</v>
      </c>
      <c r="C74" s="40" t="s">
        <v>336</v>
      </c>
      <c r="D74" s="515" t="s">
        <v>339</v>
      </c>
      <c r="E74" s="30">
        <v>3</v>
      </c>
      <c r="F74" s="30">
        <v>3</v>
      </c>
      <c r="G74" s="89">
        <v>3</v>
      </c>
      <c r="H74" s="30">
        <v>3</v>
      </c>
      <c r="I74" s="30">
        <f t="shared" si="6"/>
        <v>12</v>
      </c>
      <c r="J74" s="30">
        <f t="shared" si="1"/>
        <v>9</v>
      </c>
      <c r="K74" s="30">
        <v>11</v>
      </c>
      <c r="L74" s="30">
        <v>4</v>
      </c>
      <c r="M74" s="30">
        <v>15</v>
      </c>
      <c r="N74" s="41" t="s">
        <v>352</v>
      </c>
      <c r="O74" s="496" t="s">
        <v>372</v>
      </c>
      <c r="P74" s="505"/>
    </row>
    <row r="75" spans="1:16" s="27" customFormat="1" ht="24" customHeight="1">
      <c r="A75" s="508"/>
      <c r="B75" s="517"/>
      <c r="C75" s="77" t="s">
        <v>332</v>
      </c>
      <c r="D75" s="517"/>
      <c r="E75" s="30">
        <v>70</v>
      </c>
      <c r="F75" s="30">
        <v>250</v>
      </c>
      <c r="G75" s="89">
        <v>250</v>
      </c>
      <c r="H75" s="30">
        <v>130</v>
      </c>
      <c r="I75" s="30">
        <f t="shared" si="6"/>
        <v>700</v>
      </c>
      <c r="J75" s="30">
        <f t="shared" si="1"/>
        <v>570</v>
      </c>
      <c r="K75" s="30">
        <f>0.7*I75</f>
        <v>489.99999999999994</v>
      </c>
      <c r="L75" s="30">
        <f>0.3*I75</f>
        <v>210</v>
      </c>
      <c r="M75" s="30">
        <f>32*K75</f>
        <v>15679.999999999998</v>
      </c>
      <c r="N75" s="38" t="s">
        <v>353</v>
      </c>
      <c r="O75" s="497"/>
      <c r="P75" s="505"/>
    </row>
    <row r="76" spans="1:16" s="27" customFormat="1" ht="24" customHeight="1">
      <c r="A76" s="508"/>
      <c r="B76" s="496" t="s">
        <v>340</v>
      </c>
      <c r="C76" s="40" t="s">
        <v>47</v>
      </c>
      <c r="D76" s="496" t="s">
        <v>341</v>
      </c>
      <c r="E76" s="30">
        <v>10</v>
      </c>
      <c r="F76" s="30">
        <v>15</v>
      </c>
      <c r="G76" s="89">
        <v>10</v>
      </c>
      <c r="H76" s="30">
        <v>5</v>
      </c>
      <c r="I76" s="30">
        <f t="shared" si="6"/>
        <v>40</v>
      </c>
      <c r="J76" s="30">
        <f t="shared" si="1"/>
        <v>35</v>
      </c>
      <c r="K76" s="30">
        <f>0.8*I76</f>
        <v>32</v>
      </c>
      <c r="L76" s="30">
        <f>0.2*I76</f>
        <v>8</v>
      </c>
      <c r="M76" s="30">
        <f>7*K76</f>
        <v>224</v>
      </c>
      <c r="N76" s="73" t="s">
        <v>354</v>
      </c>
      <c r="O76" s="496" t="s">
        <v>374</v>
      </c>
      <c r="P76" s="505"/>
    </row>
    <row r="77" spans="1:16" s="27" customFormat="1" ht="24" customHeight="1">
      <c r="A77" s="508"/>
      <c r="B77" s="498"/>
      <c r="C77" s="77" t="s">
        <v>332</v>
      </c>
      <c r="D77" s="498"/>
      <c r="E77" s="30">
        <v>25</v>
      </c>
      <c r="F77" s="30">
        <v>25</v>
      </c>
      <c r="G77" s="89">
        <v>25</v>
      </c>
      <c r="H77" s="30">
        <v>25</v>
      </c>
      <c r="I77" s="30">
        <f t="shared" si="6"/>
        <v>100</v>
      </c>
      <c r="J77" s="30">
        <f t="shared" si="1"/>
        <v>75</v>
      </c>
      <c r="K77" s="30">
        <f>I77*80%</f>
        <v>80</v>
      </c>
      <c r="L77" s="30">
        <f>I77*20%</f>
        <v>20</v>
      </c>
      <c r="M77" s="30">
        <f>34*K77</f>
        <v>2720</v>
      </c>
      <c r="N77" s="77" t="s">
        <v>355</v>
      </c>
      <c r="O77" s="498"/>
      <c r="P77" s="505"/>
    </row>
    <row r="78" spans="1:16" s="27" customFormat="1" ht="58.5" customHeight="1">
      <c r="A78" s="508"/>
      <c r="B78" s="497"/>
      <c r="C78" s="40" t="s">
        <v>342</v>
      </c>
      <c r="D78" s="497"/>
      <c r="E78" s="30">
        <v>25</v>
      </c>
      <c r="F78" s="30">
        <v>25</v>
      </c>
      <c r="G78" s="89">
        <v>25</v>
      </c>
      <c r="H78" s="30">
        <v>25</v>
      </c>
      <c r="I78" s="30">
        <f t="shared" si="6"/>
        <v>100</v>
      </c>
      <c r="J78" s="30">
        <f t="shared" si="1"/>
        <v>75</v>
      </c>
      <c r="K78" s="30">
        <f>I78*80%</f>
        <v>80</v>
      </c>
      <c r="L78" s="30">
        <f>I78*20%</f>
        <v>20</v>
      </c>
      <c r="M78" s="30">
        <v>101</v>
      </c>
      <c r="N78" s="77" t="s">
        <v>349</v>
      </c>
      <c r="O78" s="497"/>
      <c r="P78" s="505"/>
    </row>
    <row r="79" spans="1:16" s="27" customFormat="1" ht="24" customHeight="1">
      <c r="A79" s="508"/>
      <c r="B79" s="496" t="s">
        <v>343</v>
      </c>
      <c r="C79" s="40" t="s">
        <v>47</v>
      </c>
      <c r="D79" s="515" t="s">
        <v>344</v>
      </c>
      <c r="E79" s="30">
        <v>4</v>
      </c>
      <c r="F79" s="30">
        <v>4</v>
      </c>
      <c r="G79" s="89">
        <v>4</v>
      </c>
      <c r="H79" s="30">
        <v>4</v>
      </c>
      <c r="I79" s="30">
        <f t="shared" si="6"/>
        <v>16</v>
      </c>
      <c r="J79" s="30">
        <f t="shared" si="1"/>
        <v>12</v>
      </c>
      <c r="K79" s="30">
        <f>+I79*0.5</f>
        <v>8</v>
      </c>
      <c r="L79" s="30">
        <f>0.5*I79</f>
        <v>8</v>
      </c>
      <c r="M79" s="30">
        <f>32*K79</f>
        <v>256</v>
      </c>
      <c r="N79" s="73" t="s">
        <v>354</v>
      </c>
      <c r="O79" s="496" t="s">
        <v>375</v>
      </c>
      <c r="P79" s="505"/>
    </row>
    <row r="80" spans="1:16" s="27" customFormat="1" ht="24" customHeight="1">
      <c r="A80" s="508"/>
      <c r="B80" s="498"/>
      <c r="C80" s="40" t="s">
        <v>345</v>
      </c>
      <c r="D80" s="516"/>
      <c r="E80" s="30">
        <v>1</v>
      </c>
      <c r="F80" s="30">
        <v>1</v>
      </c>
      <c r="G80" s="89">
        <v>1</v>
      </c>
      <c r="H80" s="30">
        <v>1</v>
      </c>
      <c r="I80" s="30">
        <f t="shared" si="6"/>
        <v>4</v>
      </c>
      <c r="J80" s="30">
        <f t="shared" si="1"/>
        <v>3</v>
      </c>
      <c r="K80" s="30">
        <v>11</v>
      </c>
      <c r="L80" s="30">
        <v>4</v>
      </c>
      <c r="M80" s="30">
        <v>15</v>
      </c>
      <c r="N80" s="73" t="s">
        <v>356</v>
      </c>
      <c r="O80" s="498"/>
      <c r="P80" s="505"/>
    </row>
    <row r="81" spans="1:16" s="27" customFormat="1" ht="24" customHeight="1">
      <c r="A81" s="509"/>
      <c r="B81" s="497"/>
      <c r="C81" s="40" t="s">
        <v>346</v>
      </c>
      <c r="D81" s="517"/>
      <c r="E81" s="30">
        <v>2</v>
      </c>
      <c r="F81" s="30">
        <v>4</v>
      </c>
      <c r="G81" s="89">
        <v>4</v>
      </c>
      <c r="H81" s="30">
        <v>2</v>
      </c>
      <c r="I81" s="30">
        <f t="shared" si="6"/>
        <v>12</v>
      </c>
      <c r="J81" s="30">
        <f t="shared" ref="J81" si="7">I81-H81</f>
        <v>10</v>
      </c>
      <c r="K81" s="30">
        <f>I81*80%</f>
        <v>9.6000000000000014</v>
      </c>
      <c r="L81" s="30">
        <f>I81*20%</f>
        <v>2.4000000000000004</v>
      </c>
      <c r="M81" s="30">
        <f>50*K81</f>
        <v>480.00000000000006</v>
      </c>
      <c r="N81" s="77" t="s">
        <v>357</v>
      </c>
      <c r="O81" s="497"/>
      <c r="P81" s="506"/>
    </row>
    <row r="82" spans="1:16" s="27" customFormat="1" ht="24" customHeight="1">
      <c r="A82" s="98"/>
    </row>
    <row r="83" spans="1:16" s="27" customFormat="1" ht="24.75" customHeight="1">
      <c r="A83" s="507" t="s">
        <v>140</v>
      </c>
      <c r="B83" s="501" t="s">
        <v>141</v>
      </c>
      <c r="C83" s="73" t="s">
        <v>62</v>
      </c>
      <c r="D83" s="501" t="s">
        <v>142</v>
      </c>
      <c r="E83" s="30">
        <v>195</v>
      </c>
      <c r="F83" s="30">
        <v>275</v>
      </c>
      <c r="G83" s="89">
        <v>175</v>
      </c>
      <c r="H83" s="30">
        <v>55</v>
      </c>
      <c r="I83" s="30">
        <f t="shared" ref="I83:I91" si="8">SUM(E83:H83)</f>
        <v>700</v>
      </c>
      <c r="J83" s="30">
        <f t="shared" ref="J83:J146" si="9">I83-H83</f>
        <v>645</v>
      </c>
      <c r="K83" s="32">
        <v>5040</v>
      </c>
      <c r="L83" s="32">
        <v>1260</v>
      </c>
      <c r="M83" s="32">
        <f t="shared" ref="M83:M91" si="10">SUM(K83:L83)</f>
        <v>6300</v>
      </c>
      <c r="N83" s="73" t="s">
        <v>144</v>
      </c>
      <c r="O83" s="501" t="s">
        <v>145</v>
      </c>
      <c r="P83" s="504">
        <v>9660000</v>
      </c>
    </row>
    <row r="84" spans="1:16" s="27" customFormat="1" ht="20.25" customHeight="1">
      <c r="A84" s="508"/>
      <c r="B84" s="503"/>
      <c r="C84" s="73" t="s">
        <v>62</v>
      </c>
      <c r="D84" s="503"/>
      <c r="E84" s="30">
        <v>195</v>
      </c>
      <c r="F84" s="30">
        <v>275</v>
      </c>
      <c r="G84" s="89">
        <v>175</v>
      </c>
      <c r="H84" s="30">
        <v>55</v>
      </c>
      <c r="I84" s="30">
        <f>SUM(E84:H84)</f>
        <v>700</v>
      </c>
      <c r="J84" s="30">
        <f t="shared" si="9"/>
        <v>645</v>
      </c>
      <c r="K84" s="32">
        <v>5</v>
      </c>
      <c r="L84" s="32">
        <v>15</v>
      </c>
      <c r="M84" s="32">
        <f>SUM(K84:L84)</f>
        <v>20</v>
      </c>
      <c r="N84" s="73" t="s">
        <v>321</v>
      </c>
      <c r="O84" s="503"/>
      <c r="P84" s="505"/>
    </row>
    <row r="85" spans="1:16" s="27" customFormat="1" ht="21.75" customHeight="1">
      <c r="A85" s="508"/>
      <c r="B85" s="502"/>
      <c r="C85" s="73" t="s">
        <v>143</v>
      </c>
      <c r="D85" s="502"/>
      <c r="E85" s="30">
        <v>1</v>
      </c>
      <c r="F85" s="30">
        <v>1</v>
      </c>
      <c r="G85" s="89">
        <v>1</v>
      </c>
      <c r="H85" s="30">
        <v>1</v>
      </c>
      <c r="I85" s="30">
        <f t="shared" si="8"/>
        <v>4</v>
      </c>
      <c r="J85" s="30">
        <f t="shared" si="9"/>
        <v>3</v>
      </c>
      <c r="K85" s="26">
        <v>1</v>
      </c>
      <c r="L85" s="26">
        <v>1</v>
      </c>
      <c r="M85" s="32">
        <f t="shared" si="10"/>
        <v>2</v>
      </c>
      <c r="N85" s="73" t="s">
        <v>146</v>
      </c>
      <c r="O85" s="502"/>
      <c r="P85" s="505"/>
    </row>
    <row r="86" spans="1:16" s="27" customFormat="1" ht="30" customHeight="1">
      <c r="A86" s="508"/>
      <c r="B86" s="496" t="s">
        <v>147</v>
      </c>
      <c r="C86" s="42" t="s">
        <v>68</v>
      </c>
      <c r="D86" s="496" t="s">
        <v>148</v>
      </c>
      <c r="E86" s="30">
        <v>6</v>
      </c>
      <c r="F86" s="30">
        <v>6</v>
      </c>
      <c r="G86" s="89">
        <v>6</v>
      </c>
      <c r="H86" s="30">
        <v>6</v>
      </c>
      <c r="I86" s="30">
        <f t="shared" si="8"/>
        <v>24</v>
      </c>
      <c r="J86" s="30">
        <f t="shared" si="9"/>
        <v>18</v>
      </c>
      <c r="K86" s="30">
        <v>2</v>
      </c>
      <c r="L86" s="30">
        <v>1</v>
      </c>
      <c r="M86" s="32">
        <f t="shared" si="10"/>
        <v>3</v>
      </c>
      <c r="N86" s="73" t="s">
        <v>150</v>
      </c>
      <c r="O86" s="501" t="s">
        <v>151</v>
      </c>
      <c r="P86" s="505"/>
    </row>
    <row r="87" spans="1:16" s="27" customFormat="1" ht="30" customHeight="1">
      <c r="A87" s="508"/>
      <c r="B87" s="498"/>
      <c r="C87" s="73" t="s">
        <v>149</v>
      </c>
      <c r="D87" s="498"/>
      <c r="E87" s="30">
        <v>195</v>
      </c>
      <c r="F87" s="30">
        <v>275</v>
      </c>
      <c r="G87" s="89">
        <v>175</v>
      </c>
      <c r="H87" s="30">
        <v>55</v>
      </c>
      <c r="I87" s="30">
        <f t="shared" si="8"/>
        <v>700</v>
      </c>
      <c r="J87" s="30">
        <f t="shared" si="9"/>
        <v>645</v>
      </c>
      <c r="K87" s="30">
        <v>5</v>
      </c>
      <c r="L87" s="30">
        <v>15</v>
      </c>
      <c r="M87" s="32">
        <f t="shared" si="10"/>
        <v>20</v>
      </c>
      <c r="N87" s="73" t="s">
        <v>152</v>
      </c>
      <c r="O87" s="503"/>
      <c r="P87" s="505"/>
    </row>
    <row r="88" spans="1:16" s="27" customFormat="1" ht="30" customHeight="1">
      <c r="A88" s="508"/>
      <c r="B88" s="498"/>
      <c r="C88" s="42" t="s">
        <v>115</v>
      </c>
      <c r="D88" s="498"/>
      <c r="E88" s="30">
        <v>195</v>
      </c>
      <c r="F88" s="30">
        <v>275</v>
      </c>
      <c r="G88" s="89">
        <v>175</v>
      </c>
      <c r="H88" s="30">
        <v>55</v>
      </c>
      <c r="I88" s="30">
        <f t="shared" si="8"/>
        <v>700</v>
      </c>
      <c r="J88" s="30">
        <f t="shared" si="9"/>
        <v>645</v>
      </c>
      <c r="K88" s="26">
        <v>5</v>
      </c>
      <c r="L88" s="26">
        <v>15</v>
      </c>
      <c r="M88" s="32">
        <f t="shared" si="10"/>
        <v>20</v>
      </c>
      <c r="N88" s="73" t="s">
        <v>153</v>
      </c>
      <c r="O88" s="503"/>
      <c r="P88" s="505"/>
    </row>
    <row r="89" spans="1:16" s="27" customFormat="1" ht="30" customHeight="1">
      <c r="A89" s="508"/>
      <c r="B89" s="497"/>
      <c r="C89" s="42" t="s">
        <v>115</v>
      </c>
      <c r="D89" s="497"/>
      <c r="E89" s="30">
        <v>0</v>
      </c>
      <c r="F89" s="30">
        <v>0</v>
      </c>
      <c r="G89" s="89">
        <v>50</v>
      </c>
      <c r="H89" s="30">
        <v>20</v>
      </c>
      <c r="I89" s="30">
        <f t="shared" si="8"/>
        <v>70</v>
      </c>
      <c r="J89" s="30">
        <f t="shared" si="9"/>
        <v>50</v>
      </c>
      <c r="K89" s="26">
        <v>5</v>
      </c>
      <c r="L89" s="26">
        <v>5</v>
      </c>
      <c r="M89" s="32">
        <f t="shared" si="10"/>
        <v>10</v>
      </c>
      <c r="N89" s="73" t="s">
        <v>154</v>
      </c>
      <c r="O89" s="502"/>
      <c r="P89" s="505"/>
    </row>
    <row r="90" spans="1:16" s="27" customFormat="1" ht="19.5" customHeight="1">
      <c r="A90" s="508"/>
      <c r="B90" s="496" t="s">
        <v>155</v>
      </c>
      <c r="C90" s="42" t="s">
        <v>156</v>
      </c>
      <c r="D90" s="496" t="s">
        <v>322</v>
      </c>
      <c r="E90" s="30">
        <v>65</v>
      </c>
      <c r="F90" s="30">
        <v>130</v>
      </c>
      <c r="G90" s="89">
        <v>175</v>
      </c>
      <c r="H90" s="30">
        <v>30</v>
      </c>
      <c r="I90" s="30">
        <f t="shared" si="8"/>
        <v>400</v>
      </c>
      <c r="J90" s="30">
        <f t="shared" si="9"/>
        <v>370</v>
      </c>
      <c r="K90" s="32">
        <v>4</v>
      </c>
      <c r="L90" s="32">
        <v>13</v>
      </c>
      <c r="M90" s="32">
        <f t="shared" si="10"/>
        <v>17</v>
      </c>
      <c r="N90" s="73" t="s">
        <v>158</v>
      </c>
      <c r="O90" s="496" t="s">
        <v>159</v>
      </c>
      <c r="P90" s="505"/>
    </row>
    <row r="91" spans="1:16" s="27" customFormat="1" ht="19.5" customHeight="1">
      <c r="A91" s="508"/>
      <c r="B91" s="498"/>
      <c r="C91" s="42" t="s">
        <v>104</v>
      </c>
      <c r="D91" s="498"/>
      <c r="E91" s="30">
        <v>65</v>
      </c>
      <c r="F91" s="30">
        <v>130</v>
      </c>
      <c r="G91" s="89">
        <v>175</v>
      </c>
      <c r="H91" s="30">
        <v>30</v>
      </c>
      <c r="I91" s="30">
        <f t="shared" si="8"/>
        <v>400</v>
      </c>
      <c r="J91" s="30">
        <f t="shared" si="9"/>
        <v>370</v>
      </c>
      <c r="K91" s="32">
        <v>321</v>
      </c>
      <c r="L91" s="32">
        <v>80</v>
      </c>
      <c r="M91" s="32">
        <f t="shared" si="10"/>
        <v>401</v>
      </c>
      <c r="N91" s="73" t="s">
        <v>160</v>
      </c>
      <c r="O91" s="498"/>
      <c r="P91" s="505"/>
    </row>
    <row r="92" spans="1:16" s="27" customFormat="1" ht="19.5" customHeight="1">
      <c r="A92" s="508"/>
      <c r="B92" s="497"/>
      <c r="C92" s="42" t="s">
        <v>157</v>
      </c>
      <c r="D92" s="497"/>
      <c r="E92" s="30">
        <v>195</v>
      </c>
      <c r="F92" s="30">
        <v>275</v>
      </c>
      <c r="G92" s="89">
        <v>175</v>
      </c>
      <c r="H92" s="30">
        <v>55</v>
      </c>
      <c r="I92" s="30">
        <f>SUM(E92:H92)</f>
        <v>700</v>
      </c>
      <c r="J92" s="30">
        <f t="shared" si="9"/>
        <v>645</v>
      </c>
      <c r="K92" s="32">
        <v>2240</v>
      </c>
      <c r="L92" s="32">
        <v>560</v>
      </c>
      <c r="M92" s="32">
        <f>SUM(K92:L92)</f>
        <v>2800</v>
      </c>
      <c r="N92" s="73" t="s">
        <v>161</v>
      </c>
      <c r="O92" s="497"/>
      <c r="P92" s="505"/>
    </row>
    <row r="93" spans="1:16" s="27" customFormat="1" ht="19.5" customHeight="1">
      <c r="A93" s="508"/>
      <c r="B93" s="496" t="s">
        <v>56</v>
      </c>
      <c r="C93" s="73" t="s">
        <v>49</v>
      </c>
      <c r="D93" s="496" t="s">
        <v>59</v>
      </c>
      <c r="E93" s="30">
        <v>0</v>
      </c>
      <c r="F93" s="30">
        <v>50</v>
      </c>
      <c r="G93" s="89">
        <v>0</v>
      </c>
      <c r="H93" s="30">
        <v>50</v>
      </c>
      <c r="I93" s="30">
        <f>SUM(E93:H93)</f>
        <v>100</v>
      </c>
      <c r="J93" s="30">
        <f t="shared" si="9"/>
        <v>50</v>
      </c>
      <c r="K93" s="32">
        <v>560</v>
      </c>
      <c r="L93" s="32">
        <v>112</v>
      </c>
      <c r="M93" s="32">
        <f>SUM(K93:L93)</f>
        <v>672</v>
      </c>
      <c r="N93" s="64" t="s">
        <v>51</v>
      </c>
      <c r="O93" s="496" t="s">
        <v>323</v>
      </c>
      <c r="P93" s="505"/>
    </row>
    <row r="94" spans="1:16" s="27" customFormat="1" ht="19.5" customHeight="1">
      <c r="A94" s="508"/>
      <c r="B94" s="498"/>
      <c r="C94" s="73" t="s">
        <v>57</v>
      </c>
      <c r="D94" s="498"/>
      <c r="E94" s="30">
        <v>0</v>
      </c>
      <c r="F94" s="30">
        <v>50</v>
      </c>
      <c r="G94" s="89">
        <v>0</v>
      </c>
      <c r="H94" s="30">
        <v>50</v>
      </c>
      <c r="I94" s="30">
        <f>SUM(E94:H94)</f>
        <v>100</v>
      </c>
      <c r="J94" s="30">
        <f t="shared" si="9"/>
        <v>50</v>
      </c>
      <c r="K94" s="32">
        <v>560</v>
      </c>
      <c r="L94" s="32">
        <v>140</v>
      </c>
      <c r="M94" s="32">
        <f>SUM(K94:L94)</f>
        <v>700</v>
      </c>
      <c r="N94" s="64" t="s">
        <v>51</v>
      </c>
      <c r="O94" s="498"/>
      <c r="P94" s="505"/>
    </row>
    <row r="95" spans="1:16" s="27" customFormat="1" ht="23.25" customHeight="1">
      <c r="A95" s="509"/>
      <c r="B95" s="497"/>
      <c r="C95" s="42" t="s">
        <v>58</v>
      </c>
      <c r="D95" s="497"/>
      <c r="E95" s="30">
        <v>1</v>
      </c>
      <c r="F95" s="30">
        <v>0</v>
      </c>
      <c r="G95" s="89">
        <v>0</v>
      </c>
      <c r="H95" s="30">
        <v>1</v>
      </c>
      <c r="I95" s="30">
        <f>SUM(E95:H95)</f>
        <v>2</v>
      </c>
      <c r="J95" s="30">
        <f t="shared" si="9"/>
        <v>1</v>
      </c>
      <c r="K95" s="30">
        <v>10</v>
      </c>
      <c r="L95" s="30">
        <v>4</v>
      </c>
      <c r="M95" s="30">
        <f>SUM(K95:L95)</f>
        <v>14</v>
      </c>
      <c r="N95" s="64" t="s">
        <v>45</v>
      </c>
      <c r="O95" s="497"/>
      <c r="P95" s="506"/>
    </row>
    <row r="96" spans="1:16" s="27" customFormat="1" ht="22.5" customHeight="1">
      <c r="A96" s="97"/>
      <c r="B96" s="97"/>
      <c r="C96" s="97"/>
      <c r="D96" s="97"/>
      <c r="E96" s="97"/>
      <c r="F96" s="97"/>
      <c r="G96" s="97"/>
      <c r="H96" s="97"/>
      <c r="I96" s="97"/>
      <c r="J96" s="30">
        <f t="shared" si="9"/>
        <v>0</v>
      </c>
      <c r="K96" s="97"/>
      <c r="L96" s="97"/>
      <c r="M96" s="97"/>
      <c r="N96" s="97"/>
      <c r="O96" s="97"/>
      <c r="P96" s="97"/>
    </row>
    <row r="97" spans="1:16" s="27" customFormat="1" ht="26.25" customHeight="1">
      <c r="A97" s="507" t="s">
        <v>378</v>
      </c>
      <c r="B97" s="64" t="s">
        <v>271</v>
      </c>
      <c r="C97" s="73" t="s">
        <v>252</v>
      </c>
      <c r="D97" s="73" t="s">
        <v>272</v>
      </c>
      <c r="E97" s="30">
        <v>100</v>
      </c>
      <c r="F97" s="30">
        <v>200</v>
      </c>
      <c r="G97" s="89">
        <v>115</v>
      </c>
      <c r="H97" s="30">
        <v>35</v>
      </c>
      <c r="I97" s="30">
        <f t="shared" ref="I97:I102" si="11">SUM(E97:H97)</f>
        <v>450</v>
      </c>
      <c r="J97" s="30">
        <f t="shared" si="9"/>
        <v>415</v>
      </c>
      <c r="K97" s="30">
        <v>300</v>
      </c>
      <c r="L97" s="30">
        <v>200</v>
      </c>
      <c r="M97" s="30">
        <f t="shared" ref="M97:M102" si="12">SUM(K97:L97)</f>
        <v>500</v>
      </c>
      <c r="N97" s="64" t="s">
        <v>273</v>
      </c>
      <c r="O97" s="496" t="s">
        <v>284</v>
      </c>
      <c r="P97" s="504">
        <v>354750</v>
      </c>
    </row>
    <row r="98" spans="1:16" s="27" customFormat="1" ht="22.5" customHeight="1">
      <c r="A98" s="508"/>
      <c r="B98" s="496" t="s">
        <v>274</v>
      </c>
      <c r="C98" s="73" t="s">
        <v>68</v>
      </c>
      <c r="D98" s="496" t="s">
        <v>275</v>
      </c>
      <c r="E98" s="30">
        <v>19</v>
      </c>
      <c r="F98" s="30">
        <v>19</v>
      </c>
      <c r="G98" s="89">
        <v>19</v>
      </c>
      <c r="H98" s="30">
        <v>18</v>
      </c>
      <c r="I98" s="30">
        <f t="shared" si="11"/>
        <v>75</v>
      </c>
      <c r="J98" s="30">
        <f t="shared" si="9"/>
        <v>57</v>
      </c>
      <c r="K98" s="30">
        <v>90</v>
      </c>
      <c r="L98" s="30">
        <v>60</v>
      </c>
      <c r="M98" s="30">
        <f t="shared" si="12"/>
        <v>150</v>
      </c>
      <c r="N98" s="73" t="s">
        <v>276</v>
      </c>
      <c r="O98" s="498"/>
      <c r="P98" s="505"/>
    </row>
    <row r="99" spans="1:16" s="27" customFormat="1" ht="23.25" customHeight="1">
      <c r="A99" s="508"/>
      <c r="B99" s="498"/>
      <c r="C99" s="73" t="s">
        <v>18</v>
      </c>
      <c r="D99" s="498"/>
      <c r="E99" s="30">
        <v>19</v>
      </c>
      <c r="F99" s="30">
        <v>19</v>
      </c>
      <c r="G99" s="89">
        <v>19</v>
      </c>
      <c r="H99" s="30">
        <v>18</v>
      </c>
      <c r="I99" s="30">
        <f t="shared" si="11"/>
        <v>75</v>
      </c>
      <c r="J99" s="30">
        <f t="shared" si="9"/>
        <v>57</v>
      </c>
      <c r="K99" s="30">
        <v>297.60000000000002</v>
      </c>
      <c r="L99" s="30">
        <v>74.400000000000006</v>
      </c>
      <c r="M99" s="30">
        <f t="shared" si="12"/>
        <v>372</v>
      </c>
      <c r="N99" s="73" t="s">
        <v>276</v>
      </c>
      <c r="O99" s="498"/>
      <c r="P99" s="505"/>
    </row>
    <row r="100" spans="1:16" s="27" customFormat="1" ht="19.5" customHeight="1">
      <c r="A100" s="508"/>
      <c r="B100" s="497"/>
      <c r="C100" s="73" t="s">
        <v>53</v>
      </c>
      <c r="D100" s="497"/>
      <c r="E100" s="30">
        <v>19</v>
      </c>
      <c r="F100" s="30">
        <v>19</v>
      </c>
      <c r="G100" s="89">
        <v>19</v>
      </c>
      <c r="H100" s="30">
        <v>18</v>
      </c>
      <c r="I100" s="30">
        <f t="shared" si="11"/>
        <v>75</v>
      </c>
      <c r="J100" s="30">
        <f t="shared" si="9"/>
        <v>57</v>
      </c>
      <c r="K100" s="30">
        <v>240</v>
      </c>
      <c r="L100" s="30">
        <v>60</v>
      </c>
      <c r="M100" s="30">
        <f t="shared" si="12"/>
        <v>300</v>
      </c>
      <c r="N100" s="73" t="s">
        <v>277</v>
      </c>
      <c r="O100" s="498"/>
      <c r="P100" s="505"/>
    </row>
    <row r="101" spans="1:16" s="27" customFormat="1" ht="27" customHeight="1">
      <c r="A101" s="508"/>
      <c r="B101" s="42" t="s">
        <v>324</v>
      </c>
      <c r="C101" s="42" t="s">
        <v>156</v>
      </c>
      <c r="D101" s="73" t="s">
        <v>278</v>
      </c>
      <c r="E101" s="30">
        <v>200</v>
      </c>
      <c r="F101" s="30">
        <v>250</v>
      </c>
      <c r="G101" s="89">
        <v>150</v>
      </c>
      <c r="H101" s="30">
        <v>100</v>
      </c>
      <c r="I101" s="30">
        <f t="shared" si="11"/>
        <v>700</v>
      </c>
      <c r="J101" s="30">
        <f t="shared" si="9"/>
        <v>600</v>
      </c>
      <c r="K101" s="30">
        <v>160</v>
      </c>
      <c r="L101" s="30">
        <v>40</v>
      </c>
      <c r="M101" s="30">
        <f t="shared" si="12"/>
        <v>200</v>
      </c>
      <c r="N101" s="73" t="s">
        <v>279</v>
      </c>
      <c r="O101" s="498"/>
      <c r="P101" s="505"/>
    </row>
    <row r="102" spans="1:16" s="27" customFormat="1" ht="64.5" customHeight="1">
      <c r="A102" s="509"/>
      <c r="B102" s="73" t="s">
        <v>325</v>
      </c>
      <c r="C102" s="42" t="s">
        <v>130</v>
      </c>
      <c r="D102" s="73" t="s">
        <v>314</v>
      </c>
      <c r="E102" s="30">
        <v>100</v>
      </c>
      <c r="F102" s="30">
        <v>200</v>
      </c>
      <c r="G102" s="89">
        <v>115</v>
      </c>
      <c r="H102" s="30">
        <v>35</v>
      </c>
      <c r="I102" s="30">
        <f t="shared" si="11"/>
        <v>450</v>
      </c>
      <c r="J102" s="30">
        <f t="shared" si="9"/>
        <v>415</v>
      </c>
      <c r="K102" s="30">
        <v>800</v>
      </c>
      <c r="L102" s="30">
        <v>550</v>
      </c>
      <c r="M102" s="30">
        <f t="shared" si="12"/>
        <v>1350</v>
      </c>
      <c r="N102" s="73" t="s">
        <v>53</v>
      </c>
      <c r="O102" s="497"/>
      <c r="P102" s="506"/>
    </row>
    <row r="103" spans="1:16" s="27" customFormat="1" ht="23.25" customHeight="1">
      <c r="A103" s="99"/>
      <c r="B103" s="100"/>
      <c r="C103" s="100"/>
      <c r="D103" s="100"/>
      <c r="E103" s="100"/>
      <c r="F103" s="100"/>
      <c r="G103" s="100"/>
      <c r="H103" s="100"/>
      <c r="I103" s="100"/>
      <c r="J103" s="30">
        <f t="shared" si="9"/>
        <v>0</v>
      </c>
      <c r="K103" s="100"/>
      <c r="L103" s="100"/>
      <c r="M103" s="100"/>
      <c r="N103" s="100"/>
      <c r="O103" s="100"/>
      <c r="P103" s="101"/>
    </row>
    <row r="104" spans="1:16" s="27" customFormat="1" ht="30.75" customHeight="1">
      <c r="A104" s="507" t="s">
        <v>114</v>
      </c>
      <c r="B104" s="501" t="s">
        <v>81</v>
      </c>
      <c r="C104" s="64" t="s">
        <v>82</v>
      </c>
      <c r="D104" s="518" t="s">
        <v>358</v>
      </c>
      <c r="E104" s="30">
        <v>4</v>
      </c>
      <c r="F104" s="30">
        <v>3</v>
      </c>
      <c r="G104" s="89">
        <v>3</v>
      </c>
      <c r="H104" s="30">
        <v>3</v>
      </c>
      <c r="I104" s="30">
        <f t="shared" ref="I104:I128" si="13">SUM(E104:H104)</f>
        <v>13</v>
      </c>
      <c r="J104" s="30">
        <f t="shared" si="9"/>
        <v>10</v>
      </c>
      <c r="K104" s="33">
        <v>10</v>
      </c>
      <c r="L104" s="32">
        <v>14</v>
      </c>
      <c r="M104" s="32">
        <f t="shared" ref="M104:M128" si="14">SUM(K104:L104)</f>
        <v>24</v>
      </c>
      <c r="N104" s="73" t="s">
        <v>87</v>
      </c>
      <c r="O104" s="496" t="s">
        <v>88</v>
      </c>
      <c r="P104" s="504">
        <v>232263800</v>
      </c>
    </row>
    <row r="105" spans="1:16" s="27" customFormat="1" ht="24.75" customHeight="1">
      <c r="A105" s="508"/>
      <c r="B105" s="503"/>
      <c r="C105" s="64" t="s">
        <v>83</v>
      </c>
      <c r="D105" s="519"/>
      <c r="E105" s="32">
        <v>1</v>
      </c>
      <c r="F105" s="33">
        <v>1</v>
      </c>
      <c r="G105" s="91">
        <v>1</v>
      </c>
      <c r="H105" s="33">
        <v>1</v>
      </c>
      <c r="I105" s="32">
        <f t="shared" si="13"/>
        <v>4</v>
      </c>
      <c r="J105" s="30">
        <f t="shared" si="9"/>
        <v>3</v>
      </c>
      <c r="K105" s="32">
        <v>6</v>
      </c>
      <c r="L105" s="32">
        <v>4</v>
      </c>
      <c r="M105" s="32">
        <f t="shared" si="14"/>
        <v>10</v>
      </c>
      <c r="N105" s="73" t="s">
        <v>89</v>
      </c>
      <c r="O105" s="498"/>
      <c r="P105" s="505"/>
    </row>
    <row r="106" spans="1:16" s="27" customFormat="1" ht="24.75" customHeight="1">
      <c r="A106" s="508"/>
      <c r="B106" s="503"/>
      <c r="C106" s="64" t="s">
        <v>84</v>
      </c>
      <c r="D106" s="519"/>
      <c r="E106" s="30">
        <v>1</v>
      </c>
      <c r="F106" s="26">
        <v>1</v>
      </c>
      <c r="G106" s="90">
        <v>0</v>
      </c>
      <c r="H106" s="26">
        <v>1</v>
      </c>
      <c r="I106" s="30">
        <f t="shared" si="13"/>
        <v>3</v>
      </c>
      <c r="J106" s="30">
        <f t="shared" si="9"/>
        <v>2</v>
      </c>
      <c r="K106" s="32">
        <v>3</v>
      </c>
      <c r="L106" s="32">
        <v>2</v>
      </c>
      <c r="M106" s="32">
        <f t="shared" si="14"/>
        <v>5</v>
      </c>
      <c r="N106" s="73" t="s">
        <v>90</v>
      </c>
      <c r="O106" s="498"/>
      <c r="P106" s="505"/>
    </row>
    <row r="107" spans="1:16" s="27" customFormat="1" ht="21.75" customHeight="1">
      <c r="A107" s="508"/>
      <c r="B107" s="503"/>
      <c r="C107" s="64" t="s">
        <v>82</v>
      </c>
      <c r="D107" s="519"/>
      <c r="E107" s="30">
        <v>0</v>
      </c>
      <c r="F107" s="26">
        <v>1</v>
      </c>
      <c r="G107" s="90">
        <v>0</v>
      </c>
      <c r="H107" s="26">
        <v>1</v>
      </c>
      <c r="I107" s="30">
        <f t="shared" si="13"/>
        <v>2</v>
      </c>
      <c r="J107" s="30">
        <f t="shared" si="9"/>
        <v>1</v>
      </c>
      <c r="K107" s="32">
        <v>3</v>
      </c>
      <c r="L107" s="32">
        <v>2</v>
      </c>
      <c r="M107" s="32">
        <f t="shared" si="14"/>
        <v>5</v>
      </c>
      <c r="N107" s="73" t="s">
        <v>90</v>
      </c>
      <c r="O107" s="498"/>
      <c r="P107" s="505"/>
    </row>
    <row r="108" spans="1:16" s="27" customFormat="1" ht="24.75" customHeight="1">
      <c r="A108" s="508"/>
      <c r="B108" s="503"/>
      <c r="C108" s="64" t="s">
        <v>85</v>
      </c>
      <c r="D108" s="519"/>
      <c r="E108" s="30">
        <v>0</v>
      </c>
      <c r="F108" s="30">
        <v>0</v>
      </c>
      <c r="G108" s="89">
        <v>0</v>
      </c>
      <c r="H108" s="30">
        <v>1</v>
      </c>
      <c r="I108" s="30">
        <f t="shared" si="13"/>
        <v>1</v>
      </c>
      <c r="J108" s="30">
        <f t="shared" si="9"/>
        <v>0</v>
      </c>
      <c r="K108" s="32">
        <v>10</v>
      </c>
      <c r="L108" s="32">
        <v>2</v>
      </c>
      <c r="M108" s="32">
        <f t="shared" si="14"/>
        <v>12</v>
      </c>
      <c r="N108" s="73" t="s">
        <v>91</v>
      </c>
      <c r="O108" s="498"/>
      <c r="P108" s="505"/>
    </row>
    <row r="109" spans="1:16" s="27" customFormat="1" ht="26.25" customHeight="1">
      <c r="A109" s="508"/>
      <c r="B109" s="502"/>
      <c r="C109" s="64" t="s">
        <v>86</v>
      </c>
      <c r="D109" s="520"/>
      <c r="E109" s="30">
        <v>1</v>
      </c>
      <c r="F109" s="26">
        <v>1</v>
      </c>
      <c r="G109" s="90">
        <v>1</v>
      </c>
      <c r="H109" s="26">
        <v>1</v>
      </c>
      <c r="I109" s="30">
        <f t="shared" si="13"/>
        <v>4</v>
      </c>
      <c r="J109" s="30">
        <f t="shared" si="9"/>
        <v>3</v>
      </c>
      <c r="K109" s="30">
        <v>15</v>
      </c>
      <c r="L109" s="30">
        <v>7</v>
      </c>
      <c r="M109" s="32">
        <f t="shared" si="14"/>
        <v>22</v>
      </c>
      <c r="N109" s="73" t="s">
        <v>53</v>
      </c>
      <c r="O109" s="497"/>
      <c r="P109" s="505"/>
    </row>
    <row r="110" spans="1:16" s="27" customFormat="1" ht="24" customHeight="1">
      <c r="A110" s="508"/>
      <c r="B110" s="501" t="s">
        <v>92</v>
      </c>
      <c r="C110" s="31" t="s">
        <v>93</v>
      </c>
      <c r="D110" s="501" t="s">
        <v>96</v>
      </c>
      <c r="E110" s="30">
        <v>1</v>
      </c>
      <c r="F110" s="30">
        <v>0</v>
      </c>
      <c r="G110" s="89">
        <v>0</v>
      </c>
      <c r="H110" s="30">
        <v>0</v>
      </c>
      <c r="I110" s="30">
        <f t="shared" si="13"/>
        <v>1</v>
      </c>
      <c r="J110" s="30">
        <f t="shared" si="9"/>
        <v>1</v>
      </c>
      <c r="K110" s="30">
        <v>4</v>
      </c>
      <c r="L110" s="30">
        <v>2</v>
      </c>
      <c r="M110" s="30">
        <f t="shared" si="14"/>
        <v>6</v>
      </c>
      <c r="N110" s="73" t="s">
        <v>53</v>
      </c>
      <c r="O110" s="496" t="s">
        <v>101</v>
      </c>
      <c r="P110" s="505"/>
    </row>
    <row r="111" spans="1:16" s="27" customFormat="1" ht="24" customHeight="1">
      <c r="A111" s="508"/>
      <c r="B111" s="503"/>
      <c r="C111" s="31" t="s">
        <v>68</v>
      </c>
      <c r="D111" s="502"/>
      <c r="E111" s="30">
        <v>800</v>
      </c>
      <c r="F111" s="30">
        <v>1500</v>
      </c>
      <c r="G111" s="89">
        <v>1200</v>
      </c>
      <c r="H111" s="30">
        <v>800</v>
      </c>
      <c r="I111" s="30">
        <f t="shared" si="13"/>
        <v>4300</v>
      </c>
      <c r="J111" s="30">
        <f t="shared" si="9"/>
        <v>3500</v>
      </c>
      <c r="K111" s="30">
        <v>240</v>
      </c>
      <c r="L111" s="30">
        <v>144</v>
      </c>
      <c r="M111" s="30">
        <f t="shared" si="14"/>
        <v>384</v>
      </c>
      <c r="N111" s="73" t="s">
        <v>98</v>
      </c>
      <c r="O111" s="498"/>
      <c r="P111" s="505"/>
    </row>
    <row r="112" spans="1:16" s="27" customFormat="1" ht="24.75" customHeight="1">
      <c r="A112" s="508"/>
      <c r="B112" s="503"/>
      <c r="C112" s="31" t="s">
        <v>68</v>
      </c>
      <c r="D112" s="518" t="s">
        <v>97</v>
      </c>
      <c r="E112" s="30">
        <v>3</v>
      </c>
      <c r="F112" s="30">
        <v>3</v>
      </c>
      <c r="G112" s="89">
        <v>3</v>
      </c>
      <c r="H112" s="30">
        <v>3</v>
      </c>
      <c r="I112" s="30">
        <f t="shared" si="13"/>
        <v>12</v>
      </c>
      <c r="J112" s="30">
        <f t="shared" si="9"/>
        <v>9</v>
      </c>
      <c r="K112" s="30">
        <v>4</v>
      </c>
      <c r="L112" s="30">
        <v>2</v>
      </c>
      <c r="M112" s="30">
        <f t="shared" si="14"/>
        <v>6</v>
      </c>
      <c r="N112" s="73" t="s">
        <v>99</v>
      </c>
      <c r="O112" s="498"/>
      <c r="P112" s="505"/>
    </row>
    <row r="113" spans="1:16" s="27" customFormat="1" ht="26.25" customHeight="1">
      <c r="A113" s="508"/>
      <c r="B113" s="503"/>
      <c r="C113" s="64" t="s">
        <v>94</v>
      </c>
      <c r="D113" s="519"/>
      <c r="E113" s="30">
        <v>3</v>
      </c>
      <c r="F113" s="30">
        <v>3</v>
      </c>
      <c r="G113" s="89">
        <v>3</v>
      </c>
      <c r="H113" s="30">
        <v>3</v>
      </c>
      <c r="I113" s="30">
        <f t="shared" si="13"/>
        <v>12</v>
      </c>
      <c r="J113" s="30">
        <f t="shared" si="9"/>
        <v>9</v>
      </c>
      <c r="K113" s="30">
        <v>2</v>
      </c>
      <c r="L113" s="30">
        <v>3</v>
      </c>
      <c r="M113" s="30">
        <f t="shared" si="14"/>
        <v>5</v>
      </c>
      <c r="N113" s="73" t="s">
        <v>100</v>
      </c>
      <c r="O113" s="498"/>
      <c r="P113" s="505"/>
    </row>
    <row r="114" spans="1:16" s="27" customFormat="1" ht="24" customHeight="1">
      <c r="A114" s="508"/>
      <c r="B114" s="502"/>
      <c r="C114" s="31" t="s">
        <v>95</v>
      </c>
      <c r="D114" s="520"/>
      <c r="E114" s="30">
        <v>33</v>
      </c>
      <c r="F114" s="30">
        <v>33</v>
      </c>
      <c r="G114" s="89">
        <v>33</v>
      </c>
      <c r="H114" s="30">
        <v>33</v>
      </c>
      <c r="I114" s="30">
        <f t="shared" si="13"/>
        <v>132</v>
      </c>
      <c r="J114" s="30">
        <f t="shared" si="9"/>
        <v>99</v>
      </c>
      <c r="K114" s="30">
        <v>10</v>
      </c>
      <c r="L114" s="30">
        <v>5</v>
      </c>
      <c r="M114" s="30">
        <f t="shared" si="14"/>
        <v>15</v>
      </c>
      <c r="N114" s="73" t="s">
        <v>100</v>
      </c>
      <c r="O114" s="497"/>
      <c r="P114" s="505"/>
    </row>
    <row r="115" spans="1:16" s="27" customFormat="1" ht="24" customHeight="1">
      <c r="A115" s="508"/>
      <c r="B115" s="501" t="s">
        <v>102</v>
      </c>
      <c r="C115" s="31" t="s">
        <v>104</v>
      </c>
      <c r="D115" s="518" t="s">
        <v>103</v>
      </c>
      <c r="E115" s="30">
        <v>21</v>
      </c>
      <c r="F115" s="30">
        <v>21</v>
      </c>
      <c r="G115" s="89">
        <v>21</v>
      </c>
      <c r="H115" s="30">
        <v>21</v>
      </c>
      <c r="I115" s="30">
        <f t="shared" si="13"/>
        <v>84</v>
      </c>
      <c r="J115" s="30">
        <f t="shared" si="9"/>
        <v>63</v>
      </c>
      <c r="K115" s="30">
        <v>4</v>
      </c>
      <c r="L115" s="30">
        <v>10</v>
      </c>
      <c r="M115" s="30">
        <f t="shared" si="14"/>
        <v>14</v>
      </c>
      <c r="N115" s="42" t="s">
        <v>105</v>
      </c>
      <c r="O115" s="521" t="s">
        <v>106</v>
      </c>
      <c r="P115" s="505"/>
    </row>
    <row r="116" spans="1:16" s="27" customFormat="1" ht="21" customHeight="1">
      <c r="A116" s="508"/>
      <c r="B116" s="503"/>
      <c r="C116" s="31" t="s">
        <v>104</v>
      </c>
      <c r="D116" s="519"/>
      <c r="E116" s="30">
        <v>33</v>
      </c>
      <c r="F116" s="30">
        <v>33</v>
      </c>
      <c r="G116" s="89">
        <v>33</v>
      </c>
      <c r="H116" s="30">
        <v>33</v>
      </c>
      <c r="I116" s="30">
        <f t="shared" si="13"/>
        <v>132</v>
      </c>
      <c r="J116" s="30">
        <f t="shared" si="9"/>
        <v>99</v>
      </c>
      <c r="K116" s="30">
        <v>4</v>
      </c>
      <c r="L116" s="30">
        <v>10</v>
      </c>
      <c r="M116" s="30">
        <f t="shared" si="14"/>
        <v>14</v>
      </c>
      <c r="N116" s="42" t="s">
        <v>107</v>
      </c>
      <c r="O116" s="522"/>
      <c r="P116" s="505"/>
    </row>
    <row r="117" spans="1:16" s="27" customFormat="1" ht="21.75" customHeight="1">
      <c r="A117" s="508"/>
      <c r="B117" s="502"/>
      <c r="C117" s="31" t="s">
        <v>82</v>
      </c>
      <c r="D117" s="520"/>
      <c r="E117" s="30">
        <v>60</v>
      </c>
      <c r="F117" s="30">
        <v>60</v>
      </c>
      <c r="G117" s="89">
        <v>60</v>
      </c>
      <c r="H117" s="30">
        <v>60</v>
      </c>
      <c r="I117" s="30">
        <f t="shared" si="13"/>
        <v>240</v>
      </c>
      <c r="J117" s="30">
        <f t="shared" si="9"/>
        <v>180</v>
      </c>
      <c r="K117" s="30">
        <v>4</v>
      </c>
      <c r="L117" s="30">
        <v>10</v>
      </c>
      <c r="M117" s="30">
        <f t="shared" si="14"/>
        <v>14</v>
      </c>
      <c r="N117" s="42" t="s">
        <v>108</v>
      </c>
      <c r="O117" s="523"/>
      <c r="P117" s="505"/>
    </row>
    <row r="118" spans="1:16" s="27" customFormat="1" ht="20.25" customHeight="1">
      <c r="A118" s="508"/>
      <c r="B118" s="501" t="s">
        <v>109</v>
      </c>
      <c r="C118" s="31" t="s">
        <v>111</v>
      </c>
      <c r="D118" s="518" t="s">
        <v>110</v>
      </c>
      <c r="E118" s="30">
        <v>1</v>
      </c>
      <c r="F118" s="30">
        <v>1</v>
      </c>
      <c r="G118" s="89">
        <v>1</v>
      </c>
      <c r="H118" s="30">
        <v>1</v>
      </c>
      <c r="I118" s="30">
        <f t="shared" si="13"/>
        <v>4</v>
      </c>
      <c r="J118" s="30">
        <f t="shared" si="9"/>
        <v>3</v>
      </c>
      <c r="K118" s="30">
        <v>5</v>
      </c>
      <c r="L118" s="30">
        <v>4</v>
      </c>
      <c r="M118" s="30">
        <f t="shared" si="14"/>
        <v>9</v>
      </c>
      <c r="N118" s="73" t="s">
        <v>108</v>
      </c>
      <c r="O118" s="521" t="s">
        <v>113</v>
      </c>
      <c r="P118" s="505"/>
    </row>
    <row r="119" spans="1:16" s="27" customFormat="1" ht="22.5" customHeight="1">
      <c r="A119" s="508"/>
      <c r="B119" s="503"/>
      <c r="C119" s="31" t="s">
        <v>111</v>
      </c>
      <c r="D119" s="519"/>
      <c r="E119" s="30">
        <v>1</v>
      </c>
      <c r="F119" s="30">
        <v>1</v>
      </c>
      <c r="G119" s="89">
        <v>1</v>
      </c>
      <c r="H119" s="30">
        <v>1</v>
      </c>
      <c r="I119" s="30">
        <f t="shared" si="13"/>
        <v>4</v>
      </c>
      <c r="J119" s="30">
        <f t="shared" si="9"/>
        <v>3</v>
      </c>
      <c r="K119" s="30">
        <v>5</v>
      </c>
      <c r="L119" s="30">
        <v>4</v>
      </c>
      <c r="M119" s="30">
        <f t="shared" si="14"/>
        <v>9</v>
      </c>
      <c r="N119" s="73" t="s">
        <v>108</v>
      </c>
      <c r="O119" s="522"/>
      <c r="P119" s="505"/>
    </row>
    <row r="120" spans="1:16" s="27" customFormat="1" ht="22.5" customHeight="1">
      <c r="A120" s="508"/>
      <c r="B120" s="503"/>
      <c r="C120" s="31" t="s">
        <v>111</v>
      </c>
      <c r="D120" s="519"/>
      <c r="E120" s="30">
        <v>1</v>
      </c>
      <c r="F120" s="30">
        <v>1</v>
      </c>
      <c r="G120" s="89">
        <v>1</v>
      </c>
      <c r="H120" s="30">
        <v>1</v>
      </c>
      <c r="I120" s="30">
        <f t="shared" si="13"/>
        <v>4</v>
      </c>
      <c r="J120" s="30">
        <f t="shared" si="9"/>
        <v>3</v>
      </c>
      <c r="K120" s="30">
        <v>5</v>
      </c>
      <c r="L120" s="30">
        <v>4</v>
      </c>
      <c r="M120" s="30">
        <f t="shared" si="14"/>
        <v>9</v>
      </c>
      <c r="N120" s="73" t="s">
        <v>108</v>
      </c>
      <c r="O120" s="522"/>
      <c r="P120" s="505"/>
    </row>
    <row r="121" spans="1:16" s="27" customFormat="1" ht="23.25" customHeight="1">
      <c r="A121" s="508"/>
      <c r="B121" s="503"/>
      <c r="C121" s="31" t="s">
        <v>111</v>
      </c>
      <c r="D121" s="519"/>
      <c r="E121" s="30">
        <v>1</v>
      </c>
      <c r="F121" s="30">
        <v>1</v>
      </c>
      <c r="G121" s="89">
        <v>1</v>
      </c>
      <c r="H121" s="30">
        <v>1</v>
      </c>
      <c r="I121" s="30">
        <f t="shared" si="13"/>
        <v>4</v>
      </c>
      <c r="J121" s="30">
        <f t="shared" si="9"/>
        <v>3</v>
      </c>
      <c r="K121" s="30">
        <v>7</v>
      </c>
      <c r="L121" s="30">
        <v>4</v>
      </c>
      <c r="M121" s="30">
        <f t="shared" si="14"/>
        <v>11</v>
      </c>
      <c r="N121" s="73" t="s">
        <v>108</v>
      </c>
      <c r="O121" s="522"/>
      <c r="P121" s="505"/>
    </row>
    <row r="122" spans="1:16" s="27" customFormat="1" ht="21.75" customHeight="1">
      <c r="A122" s="508"/>
      <c r="B122" s="503"/>
      <c r="C122" s="31" t="s">
        <v>111</v>
      </c>
      <c r="D122" s="519"/>
      <c r="E122" s="30">
        <v>1</v>
      </c>
      <c r="F122" s="30">
        <v>1</v>
      </c>
      <c r="G122" s="89">
        <v>1</v>
      </c>
      <c r="H122" s="30">
        <v>1</v>
      </c>
      <c r="I122" s="30">
        <f t="shared" si="13"/>
        <v>4</v>
      </c>
      <c r="J122" s="30">
        <f t="shared" si="9"/>
        <v>3</v>
      </c>
      <c r="K122" s="30">
        <v>5</v>
      </c>
      <c r="L122" s="30">
        <v>4</v>
      </c>
      <c r="M122" s="30">
        <f t="shared" si="14"/>
        <v>9</v>
      </c>
      <c r="N122" s="73" t="s">
        <v>108</v>
      </c>
      <c r="O122" s="522"/>
      <c r="P122" s="505"/>
    </row>
    <row r="123" spans="1:16" s="27" customFormat="1" ht="24.75" customHeight="1">
      <c r="A123" s="508"/>
      <c r="B123" s="503"/>
      <c r="C123" s="31" t="s">
        <v>112</v>
      </c>
      <c r="D123" s="519"/>
      <c r="E123" s="30">
        <v>0</v>
      </c>
      <c r="F123" s="30">
        <v>1</v>
      </c>
      <c r="G123" s="89">
        <v>0</v>
      </c>
      <c r="H123" s="30">
        <v>1</v>
      </c>
      <c r="I123" s="30">
        <f t="shared" si="13"/>
        <v>2</v>
      </c>
      <c r="J123" s="30">
        <f t="shared" si="9"/>
        <v>1</v>
      </c>
      <c r="K123" s="30">
        <v>5</v>
      </c>
      <c r="L123" s="30">
        <v>4</v>
      </c>
      <c r="M123" s="30">
        <f t="shared" si="14"/>
        <v>9</v>
      </c>
      <c r="N123" s="73" t="s">
        <v>108</v>
      </c>
      <c r="O123" s="522"/>
      <c r="P123" s="505"/>
    </row>
    <row r="124" spans="1:16" s="27" customFormat="1" ht="20.25" customHeight="1">
      <c r="A124" s="508"/>
      <c r="B124" s="503"/>
      <c r="C124" s="31" t="s">
        <v>111</v>
      </c>
      <c r="D124" s="519"/>
      <c r="E124" s="30">
        <v>0</v>
      </c>
      <c r="F124" s="30">
        <v>1</v>
      </c>
      <c r="G124" s="89">
        <v>0</v>
      </c>
      <c r="H124" s="30">
        <v>1</v>
      </c>
      <c r="I124" s="30">
        <f t="shared" si="13"/>
        <v>2</v>
      </c>
      <c r="J124" s="30">
        <f t="shared" si="9"/>
        <v>1</v>
      </c>
      <c r="K124" s="30">
        <v>5</v>
      </c>
      <c r="L124" s="30">
        <v>4</v>
      </c>
      <c r="M124" s="30">
        <f t="shared" si="14"/>
        <v>9</v>
      </c>
      <c r="N124" s="73" t="s">
        <v>108</v>
      </c>
      <c r="O124" s="522"/>
      <c r="P124" s="505"/>
    </row>
    <row r="125" spans="1:16" s="27" customFormat="1" ht="21" customHeight="1">
      <c r="A125" s="508"/>
      <c r="B125" s="503"/>
      <c r="C125" s="31" t="s">
        <v>111</v>
      </c>
      <c r="D125" s="519"/>
      <c r="E125" s="30">
        <v>0</v>
      </c>
      <c r="F125" s="30">
        <v>1</v>
      </c>
      <c r="G125" s="89">
        <v>0</v>
      </c>
      <c r="H125" s="30">
        <v>1</v>
      </c>
      <c r="I125" s="30">
        <f t="shared" si="13"/>
        <v>2</v>
      </c>
      <c r="J125" s="30">
        <f t="shared" si="9"/>
        <v>1</v>
      </c>
      <c r="K125" s="30">
        <v>5</v>
      </c>
      <c r="L125" s="30">
        <v>4</v>
      </c>
      <c r="M125" s="30">
        <f t="shared" si="14"/>
        <v>9</v>
      </c>
      <c r="N125" s="73" t="s">
        <v>108</v>
      </c>
      <c r="O125" s="522"/>
      <c r="P125" s="505"/>
    </row>
    <row r="126" spans="1:16" s="27" customFormat="1" ht="21.75" customHeight="1">
      <c r="A126" s="508"/>
      <c r="B126" s="503"/>
      <c r="C126" s="31" t="s">
        <v>111</v>
      </c>
      <c r="D126" s="519"/>
      <c r="E126" s="30">
        <v>0</v>
      </c>
      <c r="F126" s="30">
        <v>1</v>
      </c>
      <c r="G126" s="89">
        <v>0</v>
      </c>
      <c r="H126" s="30">
        <v>1</v>
      </c>
      <c r="I126" s="30">
        <f t="shared" si="13"/>
        <v>2</v>
      </c>
      <c r="J126" s="30">
        <f t="shared" si="9"/>
        <v>1</v>
      </c>
      <c r="K126" s="30">
        <v>5</v>
      </c>
      <c r="L126" s="30">
        <v>4</v>
      </c>
      <c r="M126" s="30">
        <f t="shared" si="14"/>
        <v>9</v>
      </c>
      <c r="N126" s="73" t="s">
        <v>108</v>
      </c>
      <c r="O126" s="522"/>
      <c r="P126" s="505"/>
    </row>
    <row r="127" spans="1:16" s="27" customFormat="1" ht="20.25" customHeight="1">
      <c r="A127" s="508"/>
      <c r="B127" s="503"/>
      <c r="C127" s="31" t="s">
        <v>111</v>
      </c>
      <c r="D127" s="519"/>
      <c r="E127" s="30">
        <v>1</v>
      </c>
      <c r="F127" s="30">
        <v>1</v>
      </c>
      <c r="G127" s="89">
        <v>1</v>
      </c>
      <c r="H127" s="30">
        <v>1</v>
      </c>
      <c r="I127" s="30">
        <f t="shared" si="13"/>
        <v>4</v>
      </c>
      <c r="J127" s="30">
        <f t="shared" si="9"/>
        <v>3</v>
      </c>
      <c r="K127" s="30">
        <v>6</v>
      </c>
      <c r="L127" s="30">
        <v>4</v>
      </c>
      <c r="M127" s="30">
        <f t="shared" si="14"/>
        <v>10</v>
      </c>
      <c r="N127" s="73" t="s">
        <v>108</v>
      </c>
      <c r="O127" s="522"/>
      <c r="P127" s="505"/>
    </row>
    <row r="128" spans="1:16" s="27" customFormat="1" ht="19.5" customHeight="1">
      <c r="A128" s="509"/>
      <c r="B128" s="502"/>
      <c r="C128" s="31" t="s">
        <v>111</v>
      </c>
      <c r="D128" s="520"/>
      <c r="E128" s="30">
        <v>0</v>
      </c>
      <c r="F128" s="30">
        <v>1</v>
      </c>
      <c r="G128" s="89">
        <v>0</v>
      </c>
      <c r="H128" s="30">
        <v>1</v>
      </c>
      <c r="I128" s="30">
        <f t="shared" si="13"/>
        <v>2</v>
      </c>
      <c r="J128" s="30">
        <f t="shared" si="9"/>
        <v>1</v>
      </c>
      <c r="K128" s="30">
        <v>5</v>
      </c>
      <c r="L128" s="30">
        <v>4</v>
      </c>
      <c r="M128" s="30">
        <f t="shared" si="14"/>
        <v>9</v>
      </c>
      <c r="N128" s="73" t="s">
        <v>108</v>
      </c>
      <c r="O128" s="523"/>
      <c r="P128" s="506"/>
    </row>
    <row r="129" spans="1:16" s="27" customFormat="1" ht="25.5" customHeight="1">
      <c r="A129" s="97"/>
      <c r="B129" s="97"/>
      <c r="C129" s="97"/>
      <c r="D129" s="97"/>
      <c r="E129" s="97"/>
      <c r="F129" s="97"/>
      <c r="G129" s="97"/>
      <c r="H129" s="97"/>
      <c r="I129" s="97"/>
      <c r="J129" s="30">
        <f t="shared" si="9"/>
        <v>0</v>
      </c>
      <c r="K129" s="97"/>
      <c r="L129" s="97"/>
      <c r="M129" s="97"/>
      <c r="N129" s="97"/>
      <c r="O129" s="97"/>
      <c r="P129" s="97"/>
    </row>
    <row r="130" spans="1:16" s="27" customFormat="1" ht="30" customHeight="1">
      <c r="A130" s="507" t="s">
        <v>237</v>
      </c>
      <c r="B130" s="501" t="s">
        <v>266</v>
      </c>
      <c r="C130" s="31" t="s">
        <v>246</v>
      </c>
      <c r="D130" s="501" t="s">
        <v>240</v>
      </c>
      <c r="E130" s="30">
        <v>0</v>
      </c>
      <c r="F130" s="30">
        <v>800</v>
      </c>
      <c r="G130" s="89">
        <v>800</v>
      </c>
      <c r="H130" s="30">
        <v>800</v>
      </c>
      <c r="I130" s="30">
        <f>SUM(E130:H130)</f>
        <v>2400</v>
      </c>
      <c r="J130" s="30">
        <f t="shared" si="9"/>
        <v>1600</v>
      </c>
      <c r="K130" s="30">
        <v>3</v>
      </c>
      <c r="L130" s="30">
        <v>0</v>
      </c>
      <c r="M130" s="30">
        <f t="shared" ref="M130:M148" si="15">SUM(K130:L130)</f>
        <v>3</v>
      </c>
      <c r="N130" s="73" t="s">
        <v>258</v>
      </c>
      <c r="O130" s="496" t="s">
        <v>259</v>
      </c>
      <c r="P130" s="504">
        <v>406000</v>
      </c>
    </row>
    <row r="131" spans="1:16" s="27" customFormat="1" ht="30" customHeight="1">
      <c r="A131" s="508"/>
      <c r="B131" s="503"/>
      <c r="C131" s="31" t="s">
        <v>247</v>
      </c>
      <c r="D131" s="502"/>
      <c r="E131" s="30">
        <v>0</v>
      </c>
      <c r="F131" s="30">
        <v>0</v>
      </c>
      <c r="G131" s="89">
        <v>0</v>
      </c>
      <c r="H131" s="30">
        <v>1</v>
      </c>
      <c r="I131" s="30">
        <f>SUM(E131:H131)</f>
        <v>1</v>
      </c>
      <c r="J131" s="30">
        <f t="shared" si="9"/>
        <v>0</v>
      </c>
      <c r="K131" s="26">
        <v>3</v>
      </c>
      <c r="L131" s="26">
        <v>0</v>
      </c>
      <c r="M131" s="30">
        <f t="shared" si="15"/>
        <v>3</v>
      </c>
      <c r="N131" s="73" t="s">
        <v>260</v>
      </c>
      <c r="O131" s="498"/>
      <c r="P131" s="505"/>
    </row>
    <row r="132" spans="1:16" s="27" customFormat="1" ht="30" customHeight="1">
      <c r="A132" s="508"/>
      <c r="B132" s="503"/>
      <c r="C132" s="31" t="s">
        <v>248</v>
      </c>
      <c r="D132" s="64" t="s">
        <v>241</v>
      </c>
      <c r="E132" s="30">
        <v>1</v>
      </c>
      <c r="F132" s="30">
        <v>1</v>
      </c>
      <c r="G132" s="89">
        <v>1</v>
      </c>
      <c r="H132" s="30">
        <v>1</v>
      </c>
      <c r="I132" s="30">
        <f>SUM(E132:H132)</f>
        <v>4</v>
      </c>
      <c r="J132" s="30">
        <f t="shared" si="9"/>
        <v>3</v>
      </c>
      <c r="K132" s="30">
        <v>3</v>
      </c>
      <c r="L132" s="30">
        <v>0</v>
      </c>
      <c r="M132" s="30">
        <f t="shared" si="15"/>
        <v>3</v>
      </c>
      <c r="N132" s="73" t="s">
        <v>261</v>
      </c>
      <c r="O132" s="498"/>
      <c r="P132" s="505"/>
    </row>
    <row r="133" spans="1:16" s="27" customFormat="1" ht="30" customHeight="1">
      <c r="A133" s="508"/>
      <c r="B133" s="503"/>
      <c r="C133" s="31" t="s">
        <v>249</v>
      </c>
      <c r="D133" s="64" t="s">
        <v>242</v>
      </c>
      <c r="E133" s="30">
        <v>1</v>
      </c>
      <c r="F133" s="30">
        <v>2</v>
      </c>
      <c r="G133" s="89">
        <v>1</v>
      </c>
      <c r="H133" s="30">
        <v>1</v>
      </c>
      <c r="I133" s="30">
        <f>SUM(E133:H133)</f>
        <v>5</v>
      </c>
      <c r="J133" s="30">
        <f t="shared" si="9"/>
        <v>4</v>
      </c>
      <c r="K133" s="30">
        <v>3</v>
      </c>
      <c r="L133" s="30">
        <v>0</v>
      </c>
      <c r="M133" s="30">
        <f t="shared" si="15"/>
        <v>3</v>
      </c>
      <c r="N133" s="73" t="s">
        <v>262</v>
      </c>
      <c r="O133" s="498"/>
      <c r="P133" s="505"/>
    </row>
    <row r="134" spans="1:16" s="27" customFormat="1" ht="30" customHeight="1">
      <c r="A134" s="508"/>
      <c r="B134" s="502"/>
      <c r="C134" s="31" t="s">
        <v>250</v>
      </c>
      <c r="D134" s="64" t="s">
        <v>243</v>
      </c>
      <c r="E134" s="30">
        <v>2</v>
      </c>
      <c r="F134" s="30">
        <v>1</v>
      </c>
      <c r="G134" s="89">
        <v>1</v>
      </c>
      <c r="H134" s="30">
        <v>1</v>
      </c>
      <c r="I134" s="30">
        <f t="shared" ref="I134:I142" si="16">SUM(E134:H134)</f>
        <v>5</v>
      </c>
      <c r="J134" s="30">
        <f t="shared" si="9"/>
        <v>4</v>
      </c>
      <c r="K134" s="30">
        <v>3</v>
      </c>
      <c r="L134" s="30">
        <v>0</v>
      </c>
      <c r="M134" s="30">
        <f t="shared" si="15"/>
        <v>3</v>
      </c>
      <c r="N134" s="73" t="s">
        <v>263</v>
      </c>
      <c r="O134" s="498"/>
      <c r="P134" s="505"/>
    </row>
    <row r="135" spans="1:16" s="27" customFormat="1" ht="30" customHeight="1">
      <c r="A135" s="508"/>
      <c r="B135" s="501" t="s">
        <v>238</v>
      </c>
      <c r="C135" s="31" t="s">
        <v>251</v>
      </c>
      <c r="D135" s="64" t="s">
        <v>244</v>
      </c>
      <c r="E135" s="30">
        <v>90</v>
      </c>
      <c r="F135" s="30">
        <v>150</v>
      </c>
      <c r="G135" s="89">
        <v>150</v>
      </c>
      <c r="H135" s="30">
        <v>160</v>
      </c>
      <c r="I135" s="30">
        <f t="shared" si="16"/>
        <v>550</v>
      </c>
      <c r="J135" s="30">
        <f t="shared" si="9"/>
        <v>390</v>
      </c>
      <c r="K135" s="26">
        <v>1</v>
      </c>
      <c r="L135" s="26">
        <v>2</v>
      </c>
      <c r="M135" s="30">
        <f t="shared" si="15"/>
        <v>3</v>
      </c>
      <c r="N135" s="73" t="s">
        <v>264</v>
      </c>
      <c r="O135" s="498"/>
      <c r="P135" s="505"/>
    </row>
    <row r="136" spans="1:16" s="27" customFormat="1" ht="30" customHeight="1">
      <c r="A136" s="508"/>
      <c r="B136" s="502"/>
      <c r="C136" s="31" t="s">
        <v>104</v>
      </c>
      <c r="D136" s="64"/>
      <c r="E136" s="30">
        <v>3</v>
      </c>
      <c r="F136" s="30">
        <v>3</v>
      </c>
      <c r="G136" s="89">
        <v>3</v>
      </c>
      <c r="H136" s="30">
        <v>3</v>
      </c>
      <c r="I136" s="30">
        <f t="shared" si="16"/>
        <v>12</v>
      </c>
      <c r="J136" s="30">
        <f t="shared" si="9"/>
        <v>9</v>
      </c>
      <c r="K136" s="26">
        <v>1</v>
      </c>
      <c r="L136" s="26">
        <v>1</v>
      </c>
      <c r="M136" s="30">
        <f t="shared" si="15"/>
        <v>2</v>
      </c>
      <c r="N136" s="73" t="s">
        <v>265</v>
      </c>
      <c r="O136" s="497"/>
      <c r="P136" s="505"/>
    </row>
    <row r="137" spans="1:16" s="27" customFormat="1" ht="30" customHeight="1">
      <c r="A137" s="508"/>
      <c r="B137" s="501" t="s">
        <v>141</v>
      </c>
      <c r="C137" s="31" t="s">
        <v>156</v>
      </c>
      <c r="D137" s="501" t="s">
        <v>245</v>
      </c>
      <c r="E137" s="30">
        <v>260</v>
      </c>
      <c r="F137" s="30">
        <v>360</v>
      </c>
      <c r="G137" s="89">
        <v>360</v>
      </c>
      <c r="H137" s="30">
        <v>340</v>
      </c>
      <c r="I137" s="30">
        <f t="shared" si="16"/>
        <v>1320</v>
      </c>
      <c r="J137" s="30">
        <f t="shared" si="9"/>
        <v>980</v>
      </c>
      <c r="K137" s="30">
        <v>2</v>
      </c>
      <c r="L137" s="30">
        <v>2</v>
      </c>
      <c r="M137" s="30">
        <f t="shared" si="15"/>
        <v>4</v>
      </c>
      <c r="N137" s="496" t="s">
        <v>267</v>
      </c>
      <c r="O137" s="496" t="s">
        <v>270</v>
      </c>
      <c r="P137" s="505"/>
    </row>
    <row r="138" spans="1:16" s="27" customFormat="1" ht="30" customHeight="1">
      <c r="A138" s="508"/>
      <c r="B138" s="503"/>
      <c r="C138" s="31" t="s">
        <v>156</v>
      </c>
      <c r="D138" s="503"/>
      <c r="E138" s="30">
        <v>24</v>
      </c>
      <c r="F138" s="30">
        <v>24</v>
      </c>
      <c r="G138" s="89">
        <v>24</v>
      </c>
      <c r="H138" s="30">
        <v>24</v>
      </c>
      <c r="I138" s="30">
        <f t="shared" si="16"/>
        <v>96</v>
      </c>
      <c r="J138" s="30">
        <f t="shared" si="9"/>
        <v>72</v>
      </c>
      <c r="K138" s="30">
        <v>2</v>
      </c>
      <c r="L138" s="30">
        <v>1</v>
      </c>
      <c r="M138" s="30">
        <f t="shared" si="15"/>
        <v>3</v>
      </c>
      <c r="N138" s="498"/>
      <c r="O138" s="498"/>
      <c r="P138" s="505"/>
    </row>
    <row r="139" spans="1:16" s="27" customFormat="1" ht="30" customHeight="1">
      <c r="A139" s="508"/>
      <c r="B139" s="503"/>
      <c r="C139" s="31" t="s">
        <v>156</v>
      </c>
      <c r="D139" s="503"/>
      <c r="E139" s="30">
        <v>78</v>
      </c>
      <c r="F139" s="30">
        <v>120</v>
      </c>
      <c r="G139" s="89">
        <v>120</v>
      </c>
      <c r="H139" s="30">
        <v>142</v>
      </c>
      <c r="I139" s="30">
        <f t="shared" si="16"/>
        <v>460</v>
      </c>
      <c r="J139" s="30">
        <f t="shared" si="9"/>
        <v>318</v>
      </c>
      <c r="K139" s="30">
        <v>2</v>
      </c>
      <c r="L139" s="30">
        <v>1</v>
      </c>
      <c r="M139" s="30">
        <f t="shared" si="15"/>
        <v>3</v>
      </c>
      <c r="N139" s="498"/>
      <c r="O139" s="498"/>
      <c r="P139" s="505"/>
    </row>
    <row r="140" spans="1:16" s="27" customFormat="1" ht="30" customHeight="1">
      <c r="A140" s="508"/>
      <c r="B140" s="503"/>
      <c r="C140" s="31" t="s">
        <v>252</v>
      </c>
      <c r="D140" s="503"/>
      <c r="E140" s="30">
        <v>5</v>
      </c>
      <c r="F140" s="30">
        <v>20</v>
      </c>
      <c r="G140" s="89">
        <v>12</v>
      </c>
      <c r="H140" s="30">
        <v>11</v>
      </c>
      <c r="I140" s="30">
        <f t="shared" si="16"/>
        <v>48</v>
      </c>
      <c r="J140" s="30">
        <f t="shared" si="9"/>
        <v>37</v>
      </c>
      <c r="K140" s="30">
        <v>2</v>
      </c>
      <c r="L140" s="30">
        <v>1</v>
      </c>
      <c r="M140" s="30">
        <f t="shared" si="15"/>
        <v>3</v>
      </c>
      <c r="N140" s="498"/>
      <c r="O140" s="498"/>
      <c r="P140" s="505"/>
    </row>
    <row r="141" spans="1:16" s="27" customFormat="1" ht="30" customHeight="1">
      <c r="A141" s="508"/>
      <c r="B141" s="502"/>
      <c r="C141" s="31" t="s">
        <v>253</v>
      </c>
      <c r="D141" s="502"/>
      <c r="E141" s="30">
        <v>367</v>
      </c>
      <c r="F141" s="30">
        <v>524</v>
      </c>
      <c r="G141" s="89">
        <v>516</v>
      </c>
      <c r="H141" s="30">
        <v>517</v>
      </c>
      <c r="I141" s="30">
        <f t="shared" si="16"/>
        <v>1924</v>
      </c>
      <c r="J141" s="30">
        <f t="shared" si="9"/>
        <v>1407</v>
      </c>
      <c r="K141" s="30">
        <v>1</v>
      </c>
      <c r="L141" s="30">
        <v>1</v>
      </c>
      <c r="M141" s="30">
        <f t="shared" si="15"/>
        <v>2</v>
      </c>
      <c r="N141" s="497"/>
      <c r="O141" s="498"/>
      <c r="P141" s="505"/>
    </row>
    <row r="142" spans="1:16" s="27" customFormat="1" ht="30" customHeight="1">
      <c r="A142" s="508"/>
      <c r="B142" s="501" t="s">
        <v>239</v>
      </c>
      <c r="C142" s="31" t="s">
        <v>254</v>
      </c>
      <c r="D142" s="501" t="s">
        <v>245</v>
      </c>
      <c r="E142" s="30">
        <v>0</v>
      </c>
      <c r="F142" s="30">
        <v>0</v>
      </c>
      <c r="G142" s="89">
        <v>0</v>
      </c>
      <c r="H142" s="30">
        <v>1</v>
      </c>
      <c r="I142" s="30">
        <f t="shared" si="16"/>
        <v>1</v>
      </c>
      <c r="J142" s="30">
        <f t="shared" si="9"/>
        <v>0</v>
      </c>
      <c r="K142" s="30">
        <v>1</v>
      </c>
      <c r="L142" s="30">
        <v>4</v>
      </c>
      <c r="M142" s="30">
        <f t="shared" si="15"/>
        <v>5</v>
      </c>
      <c r="N142" s="496" t="s">
        <v>268</v>
      </c>
      <c r="O142" s="498"/>
      <c r="P142" s="505"/>
    </row>
    <row r="143" spans="1:16" s="27" customFormat="1" ht="30" customHeight="1">
      <c r="A143" s="508"/>
      <c r="B143" s="503"/>
      <c r="C143" s="31" t="s">
        <v>255</v>
      </c>
      <c r="D143" s="503"/>
      <c r="E143" s="30">
        <v>7</v>
      </c>
      <c r="F143" s="30">
        <v>6</v>
      </c>
      <c r="G143" s="89">
        <v>6</v>
      </c>
      <c r="H143" s="30">
        <v>6</v>
      </c>
      <c r="I143" s="30">
        <f>SUM(F143:H143)</f>
        <v>18</v>
      </c>
      <c r="J143" s="30">
        <f t="shared" si="9"/>
        <v>12</v>
      </c>
      <c r="K143" s="30">
        <v>1</v>
      </c>
      <c r="L143" s="30">
        <v>4</v>
      </c>
      <c r="M143" s="30">
        <f t="shared" si="15"/>
        <v>5</v>
      </c>
      <c r="N143" s="498"/>
      <c r="O143" s="498"/>
      <c r="P143" s="505"/>
    </row>
    <row r="144" spans="1:16" s="27" customFormat="1" ht="30" customHeight="1">
      <c r="A144" s="508"/>
      <c r="B144" s="503"/>
      <c r="C144" s="31" t="s">
        <v>256</v>
      </c>
      <c r="D144" s="503"/>
      <c r="E144" s="30">
        <v>3</v>
      </c>
      <c r="F144" s="30">
        <v>3</v>
      </c>
      <c r="G144" s="89">
        <v>3</v>
      </c>
      <c r="H144" s="30">
        <v>3</v>
      </c>
      <c r="I144" s="30">
        <f>SUM(E144:H144)</f>
        <v>12</v>
      </c>
      <c r="J144" s="30">
        <f t="shared" si="9"/>
        <v>9</v>
      </c>
      <c r="K144" s="30">
        <v>0</v>
      </c>
      <c r="L144" s="30">
        <v>2</v>
      </c>
      <c r="M144" s="30">
        <f t="shared" si="15"/>
        <v>2</v>
      </c>
      <c r="N144" s="497"/>
      <c r="O144" s="498"/>
      <c r="P144" s="505"/>
    </row>
    <row r="145" spans="1:16" s="27" customFormat="1" ht="30" customHeight="1">
      <c r="A145" s="508"/>
      <c r="B145" s="503"/>
      <c r="C145" s="31" t="s">
        <v>157</v>
      </c>
      <c r="D145" s="503"/>
      <c r="E145" s="30">
        <v>80</v>
      </c>
      <c r="F145" s="30">
        <v>90</v>
      </c>
      <c r="G145" s="89">
        <v>90</v>
      </c>
      <c r="H145" s="30">
        <v>90</v>
      </c>
      <c r="I145" s="30">
        <f>SUM(E145:H145)</f>
        <v>350</v>
      </c>
      <c r="J145" s="30">
        <f t="shared" si="9"/>
        <v>260</v>
      </c>
      <c r="K145" s="30">
        <v>0</v>
      </c>
      <c r="L145" s="30">
        <v>2</v>
      </c>
      <c r="M145" s="30">
        <f t="shared" si="15"/>
        <v>2</v>
      </c>
      <c r="N145" s="73" t="s">
        <v>269</v>
      </c>
      <c r="O145" s="498"/>
      <c r="P145" s="505"/>
    </row>
    <row r="146" spans="1:16" s="27" customFormat="1" ht="30" customHeight="1">
      <c r="A146" s="508"/>
      <c r="B146" s="503"/>
      <c r="C146" s="31" t="s">
        <v>256</v>
      </c>
      <c r="D146" s="503"/>
      <c r="E146" s="30">
        <v>3</v>
      </c>
      <c r="F146" s="30">
        <v>3</v>
      </c>
      <c r="G146" s="89">
        <v>3</v>
      </c>
      <c r="H146" s="30">
        <v>3</v>
      </c>
      <c r="I146" s="30">
        <f>SUM(E146:H146)</f>
        <v>12</v>
      </c>
      <c r="J146" s="30">
        <f t="shared" si="9"/>
        <v>9</v>
      </c>
      <c r="K146" s="30">
        <v>0</v>
      </c>
      <c r="L146" s="30">
        <v>2</v>
      </c>
      <c r="M146" s="30">
        <f t="shared" si="15"/>
        <v>2</v>
      </c>
      <c r="N146" s="496" t="s">
        <v>268</v>
      </c>
      <c r="O146" s="498"/>
      <c r="P146" s="505"/>
    </row>
    <row r="147" spans="1:16" s="27" customFormat="1" ht="30" customHeight="1">
      <c r="A147" s="508"/>
      <c r="B147" s="503"/>
      <c r="C147" s="31" t="s">
        <v>257</v>
      </c>
      <c r="D147" s="503"/>
      <c r="E147" s="30">
        <v>8</v>
      </c>
      <c r="F147" s="30">
        <v>10</v>
      </c>
      <c r="G147" s="89">
        <v>9</v>
      </c>
      <c r="H147" s="30">
        <v>9</v>
      </c>
      <c r="I147" s="30">
        <f>SUM(E147:H147)</f>
        <v>36</v>
      </c>
      <c r="J147" s="30">
        <f t="shared" ref="J147:J197" si="17">I147-H147</f>
        <v>27</v>
      </c>
      <c r="K147" s="30">
        <v>0</v>
      </c>
      <c r="L147" s="30">
        <v>2</v>
      </c>
      <c r="M147" s="30">
        <f t="shared" si="15"/>
        <v>2</v>
      </c>
      <c r="N147" s="498"/>
      <c r="O147" s="498"/>
      <c r="P147" s="505"/>
    </row>
    <row r="148" spans="1:16" s="27" customFormat="1" ht="30" customHeight="1">
      <c r="A148" s="509"/>
      <c r="B148" s="502"/>
      <c r="C148" s="31" t="s">
        <v>256</v>
      </c>
      <c r="D148" s="502"/>
      <c r="E148" s="30">
        <v>1</v>
      </c>
      <c r="F148" s="30">
        <v>1</v>
      </c>
      <c r="G148" s="89">
        <v>1</v>
      </c>
      <c r="H148" s="30">
        <v>1</v>
      </c>
      <c r="I148" s="30">
        <f>SUM(E148:H148)</f>
        <v>4</v>
      </c>
      <c r="J148" s="30">
        <f t="shared" si="17"/>
        <v>3</v>
      </c>
      <c r="K148" s="30">
        <v>1</v>
      </c>
      <c r="L148" s="30">
        <v>2</v>
      </c>
      <c r="M148" s="30">
        <f t="shared" si="15"/>
        <v>3</v>
      </c>
      <c r="N148" s="497"/>
      <c r="O148" s="497"/>
      <c r="P148" s="506"/>
    </row>
    <row r="149" spans="1:16" s="27" customFormat="1" ht="26.25" customHeight="1">
      <c r="A149" s="97"/>
      <c r="B149" s="97"/>
      <c r="C149" s="97"/>
      <c r="D149" s="97"/>
      <c r="E149" s="97"/>
      <c r="F149" s="97"/>
      <c r="G149" s="97"/>
      <c r="H149" s="97"/>
      <c r="I149" s="97"/>
      <c r="J149" s="30">
        <f t="shared" si="17"/>
        <v>0</v>
      </c>
      <c r="K149" s="97"/>
      <c r="L149" s="97"/>
      <c r="M149" s="97"/>
      <c r="N149" s="97"/>
      <c r="O149" s="97"/>
      <c r="P149" s="97"/>
    </row>
    <row r="150" spans="1:16" s="27" customFormat="1" ht="33" customHeight="1">
      <c r="A150" s="507" t="s">
        <v>162</v>
      </c>
      <c r="B150" s="501" t="s">
        <v>163</v>
      </c>
      <c r="C150" s="64" t="s">
        <v>165</v>
      </c>
      <c r="D150" s="501" t="s">
        <v>164</v>
      </c>
      <c r="E150" s="30">
        <v>1</v>
      </c>
      <c r="F150" s="30">
        <v>0</v>
      </c>
      <c r="G150" s="30">
        <v>0</v>
      </c>
      <c r="H150" s="30">
        <v>0</v>
      </c>
      <c r="I150" s="30">
        <f t="shared" ref="I150:I181" si="18">SUM(E150:H150)</f>
        <v>1</v>
      </c>
      <c r="J150" s="30">
        <f t="shared" si="17"/>
        <v>1</v>
      </c>
      <c r="K150" s="30">
        <v>2</v>
      </c>
      <c r="L150" s="30">
        <v>1</v>
      </c>
      <c r="M150" s="30">
        <f t="shared" ref="M150:M180" si="19">SUM(K150:L150)</f>
        <v>3</v>
      </c>
      <c r="N150" s="64" t="s">
        <v>168</v>
      </c>
      <c r="O150" s="501" t="s">
        <v>169</v>
      </c>
      <c r="P150" s="504">
        <v>4271050</v>
      </c>
    </row>
    <row r="151" spans="1:16" s="27" customFormat="1" ht="33" customHeight="1">
      <c r="A151" s="508"/>
      <c r="B151" s="503"/>
      <c r="C151" s="64" t="s">
        <v>166</v>
      </c>
      <c r="D151" s="503"/>
      <c r="E151" s="30">
        <v>3</v>
      </c>
      <c r="F151" s="30">
        <v>4</v>
      </c>
      <c r="G151" s="30">
        <v>3</v>
      </c>
      <c r="H151" s="30">
        <v>3</v>
      </c>
      <c r="I151" s="30">
        <f t="shared" si="18"/>
        <v>13</v>
      </c>
      <c r="J151" s="30">
        <f t="shared" si="17"/>
        <v>10</v>
      </c>
      <c r="K151" s="30">
        <v>50</v>
      </c>
      <c r="L151" s="30">
        <v>150</v>
      </c>
      <c r="M151" s="30">
        <f t="shared" si="19"/>
        <v>200</v>
      </c>
      <c r="N151" s="64" t="s">
        <v>170</v>
      </c>
      <c r="O151" s="503"/>
      <c r="P151" s="505"/>
    </row>
    <row r="152" spans="1:16" s="27" customFormat="1" ht="33" customHeight="1">
      <c r="A152" s="508"/>
      <c r="B152" s="502"/>
      <c r="C152" s="31" t="s">
        <v>167</v>
      </c>
      <c r="D152" s="502"/>
      <c r="E152" s="30">
        <v>250</v>
      </c>
      <c r="F152" s="30">
        <v>250</v>
      </c>
      <c r="G152" s="30">
        <v>0</v>
      </c>
      <c r="H152" s="30">
        <v>0</v>
      </c>
      <c r="I152" s="30">
        <f t="shared" si="18"/>
        <v>500</v>
      </c>
      <c r="J152" s="30">
        <f t="shared" si="17"/>
        <v>500</v>
      </c>
      <c r="K152" s="30">
        <v>200</v>
      </c>
      <c r="L152" s="30">
        <v>300</v>
      </c>
      <c r="M152" s="30">
        <f t="shared" si="19"/>
        <v>500</v>
      </c>
      <c r="N152" s="64" t="s">
        <v>171</v>
      </c>
      <c r="O152" s="502"/>
      <c r="P152" s="505"/>
    </row>
    <row r="153" spans="1:16" s="27" customFormat="1" ht="33" customHeight="1">
      <c r="A153" s="508"/>
      <c r="B153" s="501" t="s">
        <v>172</v>
      </c>
      <c r="C153" s="31" t="s">
        <v>174</v>
      </c>
      <c r="D153" s="501" t="s">
        <v>173</v>
      </c>
      <c r="E153" s="30">
        <v>3</v>
      </c>
      <c r="F153" s="30">
        <v>0</v>
      </c>
      <c r="G153" s="30">
        <v>0</v>
      </c>
      <c r="H153" s="30">
        <v>0</v>
      </c>
      <c r="I153" s="30">
        <f t="shared" si="18"/>
        <v>3</v>
      </c>
      <c r="J153" s="30">
        <f t="shared" si="17"/>
        <v>3</v>
      </c>
      <c r="K153" s="30">
        <v>1</v>
      </c>
      <c r="L153" s="30">
        <v>1</v>
      </c>
      <c r="M153" s="30">
        <f t="shared" si="19"/>
        <v>2</v>
      </c>
      <c r="N153" s="64" t="s">
        <v>177</v>
      </c>
      <c r="O153" s="501" t="s">
        <v>178</v>
      </c>
      <c r="P153" s="505"/>
    </row>
    <row r="154" spans="1:16" s="27" customFormat="1" ht="33" customHeight="1">
      <c r="A154" s="508"/>
      <c r="B154" s="503"/>
      <c r="C154" s="31" t="s">
        <v>175</v>
      </c>
      <c r="D154" s="503"/>
      <c r="E154" s="30">
        <v>1</v>
      </c>
      <c r="F154" s="30">
        <v>0</v>
      </c>
      <c r="G154" s="30">
        <v>0</v>
      </c>
      <c r="H154" s="30">
        <v>0</v>
      </c>
      <c r="I154" s="30">
        <f t="shared" si="18"/>
        <v>1</v>
      </c>
      <c r="J154" s="30">
        <f t="shared" si="17"/>
        <v>1</v>
      </c>
      <c r="K154" s="30">
        <v>2</v>
      </c>
      <c r="L154" s="30">
        <v>4</v>
      </c>
      <c r="M154" s="30">
        <f t="shared" si="19"/>
        <v>6</v>
      </c>
      <c r="N154" s="64" t="s">
        <v>179</v>
      </c>
      <c r="O154" s="503"/>
      <c r="P154" s="505"/>
    </row>
    <row r="155" spans="1:16" s="27" customFormat="1" ht="33" customHeight="1">
      <c r="A155" s="508"/>
      <c r="B155" s="503"/>
      <c r="C155" s="31" t="s">
        <v>176</v>
      </c>
      <c r="D155" s="503"/>
      <c r="E155" s="30">
        <v>1</v>
      </c>
      <c r="F155" s="30">
        <v>0</v>
      </c>
      <c r="G155" s="30">
        <v>0</v>
      </c>
      <c r="H155" s="30">
        <v>0</v>
      </c>
      <c r="I155" s="30">
        <f t="shared" si="18"/>
        <v>1</v>
      </c>
      <c r="J155" s="30">
        <f t="shared" si="17"/>
        <v>1</v>
      </c>
      <c r="K155" s="30">
        <v>2</v>
      </c>
      <c r="L155" s="30">
        <v>4</v>
      </c>
      <c r="M155" s="30">
        <f t="shared" si="19"/>
        <v>6</v>
      </c>
      <c r="N155" s="64" t="s">
        <v>180</v>
      </c>
      <c r="O155" s="503"/>
      <c r="P155" s="505"/>
    </row>
    <row r="156" spans="1:16" s="27" customFormat="1" ht="33" customHeight="1">
      <c r="A156" s="508"/>
      <c r="B156" s="503"/>
      <c r="C156" s="31" t="s">
        <v>174</v>
      </c>
      <c r="D156" s="503"/>
      <c r="E156" s="30">
        <v>2</v>
      </c>
      <c r="F156" s="30">
        <v>0</v>
      </c>
      <c r="G156" s="30">
        <v>0</v>
      </c>
      <c r="H156" s="30">
        <v>0</v>
      </c>
      <c r="I156" s="30">
        <f t="shared" si="18"/>
        <v>2</v>
      </c>
      <c r="J156" s="30">
        <f t="shared" si="17"/>
        <v>2</v>
      </c>
      <c r="K156" s="30">
        <v>3</v>
      </c>
      <c r="L156" s="30">
        <v>4</v>
      </c>
      <c r="M156" s="30">
        <f t="shared" si="19"/>
        <v>7</v>
      </c>
      <c r="N156" s="64" t="s">
        <v>181</v>
      </c>
      <c r="O156" s="503"/>
      <c r="P156" s="505"/>
    </row>
    <row r="157" spans="1:16" s="27" customFormat="1" ht="33" customHeight="1">
      <c r="A157" s="508"/>
      <c r="B157" s="502"/>
      <c r="C157" s="31" t="s">
        <v>47</v>
      </c>
      <c r="D157" s="502"/>
      <c r="E157" s="30">
        <v>2</v>
      </c>
      <c r="F157" s="30">
        <v>0</v>
      </c>
      <c r="G157" s="30">
        <v>0</v>
      </c>
      <c r="H157" s="30">
        <v>0</v>
      </c>
      <c r="I157" s="30">
        <f t="shared" si="18"/>
        <v>2</v>
      </c>
      <c r="J157" s="30">
        <f t="shared" si="17"/>
        <v>2</v>
      </c>
      <c r="K157" s="30">
        <v>2</v>
      </c>
      <c r="L157" s="30">
        <v>4</v>
      </c>
      <c r="M157" s="30">
        <f t="shared" si="19"/>
        <v>6</v>
      </c>
      <c r="N157" s="64" t="s">
        <v>182</v>
      </c>
      <c r="O157" s="502"/>
      <c r="P157" s="505"/>
    </row>
    <row r="158" spans="1:16" s="27" customFormat="1" ht="57.75" customHeight="1">
      <c r="A158" s="508"/>
      <c r="B158" s="64" t="s">
        <v>183</v>
      </c>
      <c r="C158" s="31" t="s">
        <v>185</v>
      </c>
      <c r="D158" s="64" t="s">
        <v>184</v>
      </c>
      <c r="E158" s="30">
        <v>200</v>
      </c>
      <c r="F158" s="30">
        <v>300</v>
      </c>
      <c r="G158" s="30">
        <v>0</v>
      </c>
      <c r="H158" s="30">
        <v>0</v>
      </c>
      <c r="I158" s="30">
        <f t="shared" si="18"/>
        <v>500</v>
      </c>
      <c r="J158" s="30">
        <f t="shared" si="17"/>
        <v>500</v>
      </c>
      <c r="K158" s="30">
        <v>2</v>
      </c>
      <c r="L158" s="30">
        <v>1</v>
      </c>
      <c r="M158" s="30">
        <f t="shared" si="19"/>
        <v>3</v>
      </c>
      <c r="N158" s="64" t="s">
        <v>188</v>
      </c>
      <c r="O158" s="64" t="s">
        <v>189</v>
      </c>
      <c r="P158" s="505"/>
    </row>
    <row r="159" spans="1:16" s="27" customFormat="1" ht="33" customHeight="1">
      <c r="A159" s="508"/>
      <c r="B159" s="501" t="s">
        <v>190</v>
      </c>
      <c r="C159" s="64" t="s">
        <v>186</v>
      </c>
      <c r="D159" s="501" t="s">
        <v>191</v>
      </c>
      <c r="E159" s="30">
        <v>1</v>
      </c>
      <c r="F159" s="30">
        <v>0</v>
      </c>
      <c r="G159" s="30">
        <v>0</v>
      </c>
      <c r="H159" s="30">
        <v>0</v>
      </c>
      <c r="I159" s="30">
        <f t="shared" si="18"/>
        <v>1</v>
      </c>
      <c r="J159" s="30">
        <f t="shared" si="17"/>
        <v>1</v>
      </c>
      <c r="K159" s="30">
        <v>2</v>
      </c>
      <c r="L159" s="30">
        <v>1</v>
      </c>
      <c r="M159" s="30">
        <f t="shared" si="19"/>
        <v>3</v>
      </c>
      <c r="N159" s="64" t="s">
        <v>194</v>
      </c>
      <c r="O159" s="501" t="s">
        <v>193</v>
      </c>
      <c r="P159" s="505"/>
    </row>
    <row r="160" spans="1:16" s="27" customFormat="1" ht="33" customHeight="1">
      <c r="A160" s="508"/>
      <c r="B160" s="502"/>
      <c r="C160" s="64" t="s">
        <v>187</v>
      </c>
      <c r="D160" s="502"/>
      <c r="E160" s="30">
        <v>2</v>
      </c>
      <c r="F160" s="30">
        <v>2</v>
      </c>
      <c r="G160" s="30">
        <v>1</v>
      </c>
      <c r="H160" s="30">
        <v>0</v>
      </c>
      <c r="I160" s="30">
        <f t="shared" si="18"/>
        <v>5</v>
      </c>
      <c r="J160" s="30">
        <f t="shared" si="17"/>
        <v>5</v>
      </c>
      <c r="K160" s="30">
        <v>50</v>
      </c>
      <c r="L160" s="30">
        <v>70</v>
      </c>
      <c r="M160" s="30">
        <f t="shared" si="19"/>
        <v>120</v>
      </c>
      <c r="N160" s="64" t="s">
        <v>192</v>
      </c>
      <c r="O160" s="502"/>
      <c r="P160" s="505"/>
    </row>
    <row r="161" spans="1:16" s="27" customFormat="1" ht="33" customHeight="1">
      <c r="A161" s="508"/>
      <c r="B161" s="501" t="s">
        <v>195</v>
      </c>
      <c r="C161" s="31" t="s">
        <v>77</v>
      </c>
      <c r="D161" s="501" t="s">
        <v>196</v>
      </c>
      <c r="E161" s="30">
        <v>500</v>
      </c>
      <c r="F161" s="30">
        <v>0</v>
      </c>
      <c r="G161" s="30">
        <v>0</v>
      </c>
      <c r="H161" s="30">
        <v>0</v>
      </c>
      <c r="I161" s="30">
        <f t="shared" si="18"/>
        <v>500</v>
      </c>
      <c r="J161" s="30">
        <f t="shared" si="17"/>
        <v>500</v>
      </c>
      <c r="K161" s="30">
        <v>5</v>
      </c>
      <c r="L161" s="30">
        <v>15</v>
      </c>
      <c r="M161" s="30">
        <f t="shared" si="19"/>
        <v>20</v>
      </c>
      <c r="N161" s="64" t="s">
        <v>199</v>
      </c>
      <c r="O161" s="501" t="s">
        <v>203</v>
      </c>
      <c r="P161" s="505"/>
    </row>
    <row r="162" spans="1:16" s="27" customFormat="1" ht="33" customHeight="1">
      <c r="A162" s="508"/>
      <c r="B162" s="503"/>
      <c r="C162" s="31" t="s">
        <v>197</v>
      </c>
      <c r="D162" s="503"/>
      <c r="E162" s="30">
        <v>2</v>
      </c>
      <c r="F162" s="30">
        <v>0</v>
      </c>
      <c r="G162" s="30">
        <v>0</v>
      </c>
      <c r="H162" s="30">
        <v>0</v>
      </c>
      <c r="I162" s="30">
        <f t="shared" si="18"/>
        <v>2</v>
      </c>
      <c r="J162" s="30">
        <f t="shared" si="17"/>
        <v>2</v>
      </c>
      <c r="K162" s="30">
        <v>12</v>
      </c>
      <c r="L162" s="30">
        <v>8</v>
      </c>
      <c r="M162" s="30">
        <f t="shared" si="19"/>
        <v>20</v>
      </c>
      <c r="N162" s="64" t="s">
        <v>170</v>
      </c>
      <c r="O162" s="503"/>
      <c r="P162" s="505"/>
    </row>
    <row r="163" spans="1:16" s="27" customFormat="1" ht="33" customHeight="1">
      <c r="A163" s="508"/>
      <c r="B163" s="503"/>
      <c r="C163" s="31" t="s">
        <v>198</v>
      </c>
      <c r="D163" s="503"/>
      <c r="E163" s="30">
        <v>500</v>
      </c>
      <c r="F163" s="30">
        <v>0</v>
      </c>
      <c r="G163" s="30">
        <v>0</v>
      </c>
      <c r="H163" s="30">
        <v>0</v>
      </c>
      <c r="I163" s="30">
        <f t="shared" si="18"/>
        <v>500</v>
      </c>
      <c r="J163" s="30">
        <f t="shared" si="17"/>
        <v>500</v>
      </c>
      <c r="K163" s="30">
        <v>200</v>
      </c>
      <c r="L163" s="30">
        <v>300</v>
      </c>
      <c r="M163" s="30">
        <f t="shared" si="19"/>
        <v>500</v>
      </c>
      <c r="N163" s="64" t="s">
        <v>200</v>
      </c>
      <c r="O163" s="503"/>
      <c r="P163" s="505"/>
    </row>
    <row r="164" spans="1:16" s="27" customFormat="1" ht="33" customHeight="1">
      <c r="A164" s="508"/>
      <c r="B164" s="503"/>
      <c r="C164" s="31" t="s">
        <v>77</v>
      </c>
      <c r="D164" s="503"/>
      <c r="E164" s="30">
        <v>0</v>
      </c>
      <c r="F164" s="30">
        <v>250</v>
      </c>
      <c r="G164" s="30">
        <v>250</v>
      </c>
      <c r="H164" s="30">
        <v>0</v>
      </c>
      <c r="I164" s="30">
        <f t="shared" si="18"/>
        <v>500</v>
      </c>
      <c r="J164" s="30">
        <f t="shared" si="17"/>
        <v>500</v>
      </c>
      <c r="K164" s="30">
        <v>200</v>
      </c>
      <c r="L164" s="30">
        <v>300</v>
      </c>
      <c r="M164" s="30">
        <f t="shared" si="19"/>
        <v>500</v>
      </c>
      <c r="N164" s="64" t="s">
        <v>201</v>
      </c>
      <c r="O164" s="503"/>
      <c r="P164" s="505"/>
    </row>
    <row r="165" spans="1:16" s="27" customFormat="1" ht="33" customHeight="1">
      <c r="A165" s="508"/>
      <c r="B165" s="502"/>
      <c r="C165" s="31" t="s">
        <v>77</v>
      </c>
      <c r="D165" s="502"/>
      <c r="E165" s="30">
        <v>0</v>
      </c>
      <c r="F165" s="30">
        <v>250</v>
      </c>
      <c r="G165" s="30">
        <v>250</v>
      </c>
      <c r="H165" s="30">
        <v>0</v>
      </c>
      <c r="I165" s="30">
        <f t="shared" si="18"/>
        <v>500</v>
      </c>
      <c r="J165" s="30">
        <f t="shared" si="17"/>
        <v>500</v>
      </c>
      <c r="K165" s="30">
        <v>200</v>
      </c>
      <c r="L165" s="30">
        <v>300</v>
      </c>
      <c r="M165" s="30">
        <f t="shared" si="19"/>
        <v>500</v>
      </c>
      <c r="N165" s="64" t="s">
        <v>202</v>
      </c>
      <c r="O165" s="502"/>
      <c r="P165" s="505"/>
    </row>
    <row r="166" spans="1:16" s="27" customFormat="1" ht="37.5" customHeight="1">
      <c r="A166" s="508"/>
      <c r="B166" s="64" t="s">
        <v>204</v>
      </c>
      <c r="C166" s="31" t="s">
        <v>216</v>
      </c>
      <c r="D166" s="64" t="s">
        <v>210</v>
      </c>
      <c r="E166" s="30">
        <v>1</v>
      </c>
      <c r="F166" s="30">
        <v>0</v>
      </c>
      <c r="G166" s="30">
        <v>0</v>
      </c>
      <c r="H166" s="30">
        <v>0</v>
      </c>
      <c r="I166" s="30">
        <f t="shared" si="18"/>
        <v>1</v>
      </c>
      <c r="J166" s="30">
        <f t="shared" si="17"/>
        <v>1</v>
      </c>
      <c r="K166" s="30">
        <v>2</v>
      </c>
      <c r="L166" s="30">
        <v>3</v>
      </c>
      <c r="M166" s="30">
        <f t="shared" si="19"/>
        <v>5</v>
      </c>
      <c r="N166" s="64" t="s">
        <v>225</v>
      </c>
      <c r="O166" s="501" t="s">
        <v>236</v>
      </c>
      <c r="P166" s="505"/>
    </row>
    <row r="167" spans="1:16" s="27" customFormat="1" ht="33" customHeight="1">
      <c r="A167" s="508"/>
      <c r="B167" s="501" t="s">
        <v>205</v>
      </c>
      <c r="C167" s="31" t="s">
        <v>217</v>
      </c>
      <c r="D167" s="501" t="s">
        <v>211</v>
      </c>
      <c r="E167" s="30">
        <v>0</v>
      </c>
      <c r="F167" s="30">
        <v>0</v>
      </c>
      <c r="G167" s="30">
        <v>0</v>
      </c>
      <c r="H167" s="30">
        <v>1</v>
      </c>
      <c r="I167" s="30">
        <f t="shared" si="18"/>
        <v>1</v>
      </c>
      <c r="J167" s="30">
        <f t="shared" si="17"/>
        <v>0</v>
      </c>
      <c r="K167" s="30">
        <v>100</v>
      </c>
      <c r="L167" s="30">
        <v>100</v>
      </c>
      <c r="M167" s="30">
        <f t="shared" si="19"/>
        <v>200</v>
      </c>
      <c r="N167" s="64" t="s">
        <v>226</v>
      </c>
      <c r="O167" s="503"/>
      <c r="P167" s="505"/>
    </row>
    <row r="168" spans="1:16" s="27" customFormat="1" ht="33" customHeight="1">
      <c r="A168" s="508"/>
      <c r="B168" s="503"/>
      <c r="C168" s="31" t="s">
        <v>217</v>
      </c>
      <c r="D168" s="503"/>
      <c r="E168" s="30">
        <v>0</v>
      </c>
      <c r="F168" s="30">
        <v>0</v>
      </c>
      <c r="G168" s="30">
        <v>0</v>
      </c>
      <c r="H168" s="30">
        <v>1</v>
      </c>
      <c r="I168" s="30">
        <f t="shared" si="18"/>
        <v>1</v>
      </c>
      <c r="J168" s="30">
        <f t="shared" si="17"/>
        <v>0</v>
      </c>
      <c r="K168" s="30">
        <v>100</v>
      </c>
      <c r="L168" s="30">
        <v>100</v>
      </c>
      <c r="M168" s="30">
        <f t="shared" si="19"/>
        <v>200</v>
      </c>
      <c r="N168" s="64" t="s">
        <v>227</v>
      </c>
      <c r="O168" s="503"/>
      <c r="P168" s="505"/>
    </row>
    <row r="169" spans="1:16" s="27" customFormat="1" ht="33" customHeight="1">
      <c r="A169" s="508"/>
      <c r="B169" s="503"/>
      <c r="C169" s="31" t="s">
        <v>217</v>
      </c>
      <c r="D169" s="503"/>
      <c r="E169" s="30">
        <v>0</v>
      </c>
      <c r="F169" s="30">
        <v>0</v>
      </c>
      <c r="G169" s="30">
        <v>0</v>
      </c>
      <c r="H169" s="30">
        <v>1</v>
      </c>
      <c r="I169" s="30">
        <f t="shared" si="18"/>
        <v>1</v>
      </c>
      <c r="J169" s="30">
        <f t="shared" si="17"/>
        <v>0</v>
      </c>
      <c r="K169" s="30">
        <v>100</v>
      </c>
      <c r="L169" s="30">
        <v>100</v>
      </c>
      <c r="M169" s="30">
        <f t="shared" si="19"/>
        <v>200</v>
      </c>
      <c r="N169" s="64" t="s">
        <v>227</v>
      </c>
      <c r="O169" s="503"/>
      <c r="P169" s="505"/>
    </row>
    <row r="170" spans="1:16" s="27" customFormat="1" ht="33" customHeight="1">
      <c r="A170" s="508"/>
      <c r="B170" s="503"/>
      <c r="C170" s="31" t="s">
        <v>217</v>
      </c>
      <c r="D170" s="503"/>
      <c r="E170" s="30">
        <v>0</v>
      </c>
      <c r="F170" s="30">
        <v>0</v>
      </c>
      <c r="G170" s="30">
        <v>0</v>
      </c>
      <c r="H170" s="30">
        <v>1</v>
      </c>
      <c r="I170" s="30">
        <f t="shared" si="18"/>
        <v>1</v>
      </c>
      <c r="J170" s="30">
        <f t="shared" si="17"/>
        <v>0</v>
      </c>
      <c r="K170" s="30">
        <v>50</v>
      </c>
      <c r="L170" s="30">
        <v>50</v>
      </c>
      <c r="M170" s="30">
        <f t="shared" si="19"/>
        <v>100</v>
      </c>
      <c r="N170" s="64" t="s">
        <v>226</v>
      </c>
      <c r="O170" s="503"/>
      <c r="P170" s="505"/>
    </row>
    <row r="171" spans="1:16" s="27" customFormat="1" ht="33" customHeight="1">
      <c r="A171" s="508"/>
      <c r="B171" s="502"/>
      <c r="C171" s="31" t="s">
        <v>218</v>
      </c>
      <c r="D171" s="502"/>
      <c r="E171" s="30">
        <v>0</v>
      </c>
      <c r="F171" s="30">
        <v>0</v>
      </c>
      <c r="G171" s="30">
        <v>0</v>
      </c>
      <c r="H171" s="30">
        <v>1</v>
      </c>
      <c r="I171" s="30">
        <f t="shared" si="18"/>
        <v>1</v>
      </c>
      <c r="J171" s="30">
        <f t="shared" si="17"/>
        <v>0</v>
      </c>
      <c r="K171" s="30">
        <v>100</v>
      </c>
      <c r="L171" s="30">
        <v>100</v>
      </c>
      <c r="M171" s="30">
        <f t="shared" si="19"/>
        <v>200</v>
      </c>
      <c r="N171" s="64" t="s">
        <v>227</v>
      </c>
      <c r="O171" s="503"/>
      <c r="P171" s="505"/>
    </row>
    <row r="172" spans="1:16" s="27" customFormat="1" ht="33" customHeight="1">
      <c r="A172" s="508"/>
      <c r="B172" s="64" t="s">
        <v>206</v>
      </c>
      <c r="C172" s="31" t="s">
        <v>219</v>
      </c>
      <c r="D172" s="64" t="s">
        <v>212</v>
      </c>
      <c r="E172" s="30">
        <v>1</v>
      </c>
      <c r="F172" s="30">
        <v>0</v>
      </c>
      <c r="G172" s="30">
        <v>0</v>
      </c>
      <c r="H172" s="30">
        <v>0</v>
      </c>
      <c r="I172" s="30">
        <f t="shared" si="18"/>
        <v>1</v>
      </c>
      <c r="J172" s="30">
        <f t="shared" si="17"/>
        <v>1</v>
      </c>
      <c r="K172" s="30">
        <v>3</v>
      </c>
      <c r="L172" s="30">
        <v>2</v>
      </c>
      <c r="M172" s="30">
        <f t="shared" si="19"/>
        <v>5</v>
      </c>
      <c r="N172" s="64" t="s">
        <v>228</v>
      </c>
      <c r="O172" s="503"/>
      <c r="P172" s="505"/>
    </row>
    <row r="173" spans="1:16" s="27" customFormat="1" ht="33" customHeight="1">
      <c r="A173" s="508"/>
      <c r="B173" s="501" t="s">
        <v>207</v>
      </c>
      <c r="C173" s="64" t="s">
        <v>220</v>
      </c>
      <c r="D173" s="501" t="s">
        <v>213</v>
      </c>
      <c r="E173" s="30">
        <v>3</v>
      </c>
      <c r="F173" s="30">
        <v>3</v>
      </c>
      <c r="G173" s="30">
        <v>3</v>
      </c>
      <c r="H173" s="30">
        <v>3</v>
      </c>
      <c r="I173" s="30">
        <f t="shared" si="18"/>
        <v>12</v>
      </c>
      <c r="J173" s="30">
        <f t="shared" si="17"/>
        <v>9</v>
      </c>
      <c r="K173" s="30">
        <v>11</v>
      </c>
      <c r="L173" s="30">
        <v>12</v>
      </c>
      <c r="M173" s="30">
        <f t="shared" si="19"/>
        <v>23</v>
      </c>
      <c r="N173" s="64" t="s">
        <v>229</v>
      </c>
      <c r="O173" s="503"/>
      <c r="P173" s="505"/>
    </row>
    <row r="174" spans="1:16" s="27" customFormat="1" ht="33" customHeight="1">
      <c r="A174" s="508"/>
      <c r="B174" s="503"/>
      <c r="C174" s="64" t="s">
        <v>217</v>
      </c>
      <c r="D174" s="503"/>
      <c r="E174" s="30">
        <v>0</v>
      </c>
      <c r="F174" s="30">
        <v>1</v>
      </c>
      <c r="G174" s="30">
        <v>0</v>
      </c>
      <c r="H174" s="30">
        <v>0</v>
      </c>
      <c r="I174" s="30">
        <f t="shared" si="18"/>
        <v>1</v>
      </c>
      <c r="J174" s="30">
        <f t="shared" si="17"/>
        <v>1</v>
      </c>
      <c r="K174" s="30">
        <v>2</v>
      </c>
      <c r="L174" s="30">
        <v>53</v>
      </c>
      <c r="M174" s="30">
        <f t="shared" si="19"/>
        <v>55</v>
      </c>
      <c r="N174" s="64" t="s">
        <v>230</v>
      </c>
      <c r="O174" s="503"/>
      <c r="P174" s="505"/>
    </row>
    <row r="175" spans="1:16" s="27" customFormat="1" ht="33" customHeight="1">
      <c r="A175" s="508"/>
      <c r="B175" s="503"/>
      <c r="C175" s="64" t="s">
        <v>217</v>
      </c>
      <c r="D175" s="503"/>
      <c r="E175" s="30">
        <v>0</v>
      </c>
      <c r="F175" s="30">
        <v>1</v>
      </c>
      <c r="G175" s="30">
        <v>0</v>
      </c>
      <c r="H175" s="30">
        <v>0</v>
      </c>
      <c r="I175" s="30">
        <f t="shared" si="18"/>
        <v>1</v>
      </c>
      <c r="J175" s="30">
        <f t="shared" si="17"/>
        <v>1</v>
      </c>
      <c r="K175" s="30">
        <v>0</v>
      </c>
      <c r="L175" s="30">
        <v>150</v>
      </c>
      <c r="M175" s="30">
        <f t="shared" si="19"/>
        <v>150</v>
      </c>
      <c r="N175" s="64" t="s">
        <v>231</v>
      </c>
      <c r="O175" s="503"/>
      <c r="P175" s="505"/>
    </row>
    <row r="176" spans="1:16" s="27" customFormat="1" ht="35.25" customHeight="1">
      <c r="A176" s="508"/>
      <c r="B176" s="503"/>
      <c r="C176" s="64" t="s">
        <v>217</v>
      </c>
      <c r="D176" s="503"/>
      <c r="E176" s="30">
        <v>0</v>
      </c>
      <c r="F176" s="30">
        <v>0</v>
      </c>
      <c r="G176" s="30">
        <v>1</v>
      </c>
      <c r="H176" s="30">
        <v>0</v>
      </c>
      <c r="I176" s="30">
        <f t="shared" si="18"/>
        <v>1</v>
      </c>
      <c r="J176" s="30">
        <f t="shared" si="17"/>
        <v>1</v>
      </c>
      <c r="K176" s="30">
        <v>200</v>
      </c>
      <c r="L176" s="30">
        <v>0</v>
      </c>
      <c r="M176" s="30">
        <f t="shared" si="19"/>
        <v>200</v>
      </c>
      <c r="N176" s="64" t="s">
        <v>230</v>
      </c>
      <c r="O176" s="503"/>
      <c r="P176" s="505"/>
    </row>
    <row r="177" spans="1:16" s="27" customFormat="1" ht="43.5" customHeight="1">
      <c r="A177" s="508"/>
      <c r="B177" s="503"/>
      <c r="C177" s="501" t="s">
        <v>221</v>
      </c>
      <c r="D177" s="503"/>
      <c r="E177" s="30">
        <v>0</v>
      </c>
      <c r="F177" s="30">
        <v>0</v>
      </c>
      <c r="G177" s="30">
        <v>1</v>
      </c>
      <c r="H177" s="30">
        <v>0</v>
      </c>
      <c r="I177" s="30">
        <f t="shared" si="18"/>
        <v>1</v>
      </c>
      <c r="J177" s="30">
        <f t="shared" si="17"/>
        <v>1</v>
      </c>
      <c r="K177" s="30">
        <v>200</v>
      </c>
      <c r="L177" s="30">
        <v>300</v>
      </c>
      <c r="M177" s="30">
        <f t="shared" si="19"/>
        <v>500</v>
      </c>
      <c r="N177" s="64" t="s">
        <v>232</v>
      </c>
      <c r="O177" s="503"/>
      <c r="P177" s="505"/>
    </row>
    <row r="178" spans="1:16" s="27" customFormat="1" ht="33" customHeight="1">
      <c r="A178" s="508"/>
      <c r="B178" s="502"/>
      <c r="C178" s="502" t="s">
        <v>222</v>
      </c>
      <c r="D178" s="502"/>
      <c r="E178" s="30">
        <v>3</v>
      </c>
      <c r="F178" s="30">
        <v>3</v>
      </c>
      <c r="G178" s="30">
        <v>3</v>
      </c>
      <c r="H178" s="30">
        <v>3</v>
      </c>
      <c r="I178" s="30">
        <f t="shared" si="18"/>
        <v>12</v>
      </c>
      <c r="J178" s="30">
        <f t="shared" si="17"/>
        <v>9</v>
      </c>
      <c r="K178" s="30">
        <v>200</v>
      </c>
      <c r="L178" s="30">
        <v>300</v>
      </c>
      <c r="M178" s="30">
        <f t="shared" si="19"/>
        <v>500</v>
      </c>
      <c r="N178" s="64" t="s">
        <v>233</v>
      </c>
      <c r="O178" s="503"/>
      <c r="P178" s="505"/>
    </row>
    <row r="179" spans="1:16" s="27" customFormat="1" ht="33" customHeight="1">
      <c r="A179" s="508"/>
      <c r="B179" s="64" t="s">
        <v>208</v>
      </c>
      <c r="C179" s="501" t="s">
        <v>223</v>
      </c>
      <c r="D179" s="501" t="s">
        <v>214</v>
      </c>
      <c r="E179" s="30">
        <v>0</v>
      </c>
      <c r="F179" s="30">
        <v>0</v>
      </c>
      <c r="G179" s="30">
        <v>0</v>
      </c>
      <c r="H179" s="30">
        <v>1</v>
      </c>
      <c r="I179" s="30">
        <f t="shared" si="18"/>
        <v>1</v>
      </c>
      <c r="J179" s="30">
        <f t="shared" si="17"/>
        <v>0</v>
      </c>
      <c r="K179" s="30">
        <v>2</v>
      </c>
      <c r="L179" s="30">
        <v>3</v>
      </c>
      <c r="M179" s="30">
        <f t="shared" si="19"/>
        <v>5</v>
      </c>
      <c r="N179" s="64" t="s">
        <v>234</v>
      </c>
      <c r="O179" s="503"/>
      <c r="P179" s="505"/>
    </row>
    <row r="180" spans="1:16" s="27" customFormat="1" ht="33" customHeight="1">
      <c r="A180" s="508"/>
      <c r="B180" s="64" t="s">
        <v>209</v>
      </c>
      <c r="C180" s="502" t="s">
        <v>224</v>
      </c>
      <c r="D180" s="502" t="s">
        <v>215</v>
      </c>
      <c r="E180" s="30">
        <v>0</v>
      </c>
      <c r="F180" s="30">
        <v>0</v>
      </c>
      <c r="G180" s="30">
        <v>0</v>
      </c>
      <c r="H180" s="30">
        <v>1</v>
      </c>
      <c r="I180" s="30">
        <f t="shared" si="18"/>
        <v>1</v>
      </c>
      <c r="J180" s="30">
        <f t="shared" si="17"/>
        <v>0</v>
      </c>
      <c r="K180" s="30">
        <v>3</v>
      </c>
      <c r="L180" s="30">
        <v>5</v>
      </c>
      <c r="M180" s="30">
        <f t="shared" si="19"/>
        <v>8</v>
      </c>
      <c r="N180" s="64" t="s">
        <v>235</v>
      </c>
      <c r="O180" s="503"/>
      <c r="P180" s="505"/>
    </row>
    <row r="181" spans="1:16" s="27" customFormat="1" ht="33" customHeight="1">
      <c r="A181" s="509"/>
      <c r="B181" s="64" t="s">
        <v>209</v>
      </c>
      <c r="C181" s="64" t="s">
        <v>224</v>
      </c>
      <c r="D181" s="64" t="s">
        <v>215</v>
      </c>
      <c r="E181" s="30">
        <v>0</v>
      </c>
      <c r="F181" s="30">
        <v>1</v>
      </c>
      <c r="G181" s="30">
        <v>0</v>
      </c>
      <c r="H181" s="30">
        <v>0</v>
      </c>
      <c r="I181" s="30">
        <f t="shared" si="18"/>
        <v>1</v>
      </c>
      <c r="J181" s="30">
        <f t="shared" si="17"/>
        <v>1</v>
      </c>
      <c r="K181" s="30">
        <v>3</v>
      </c>
      <c r="L181" s="30">
        <v>5</v>
      </c>
      <c r="M181" s="30">
        <f>SUM(L181)</f>
        <v>5</v>
      </c>
      <c r="N181" s="64" t="s">
        <v>235</v>
      </c>
      <c r="O181" s="502"/>
      <c r="P181" s="506"/>
    </row>
    <row r="182" spans="1:16" s="27" customFormat="1" ht="23.25" customHeight="1">
      <c r="A182" s="97"/>
      <c r="B182" s="97"/>
      <c r="C182" s="97"/>
      <c r="D182" s="97"/>
      <c r="E182" s="97"/>
      <c r="F182" s="97"/>
      <c r="G182" s="97"/>
      <c r="H182" s="97"/>
      <c r="I182" s="97"/>
      <c r="J182" s="30">
        <f t="shared" si="17"/>
        <v>0</v>
      </c>
      <c r="K182" s="97"/>
      <c r="L182" s="97"/>
      <c r="M182" s="97"/>
      <c r="N182" s="97"/>
      <c r="O182" s="97"/>
      <c r="P182" s="76"/>
    </row>
    <row r="183" spans="1:16" s="27" customFormat="1" ht="37.5" customHeight="1">
      <c r="A183" s="507" t="s">
        <v>16</v>
      </c>
      <c r="B183" s="73" t="s">
        <v>64</v>
      </c>
      <c r="C183" s="42" t="s">
        <v>65</v>
      </c>
      <c r="D183" s="73" t="s">
        <v>66</v>
      </c>
      <c r="E183" s="30">
        <v>1</v>
      </c>
      <c r="F183" s="30">
        <v>0</v>
      </c>
      <c r="G183" s="30">
        <v>1</v>
      </c>
      <c r="H183" s="30">
        <v>1</v>
      </c>
      <c r="I183" s="30">
        <f t="shared" ref="I183:I188" si="20">SUM(E183:H183)</f>
        <v>3</v>
      </c>
      <c r="J183" s="30">
        <f t="shared" si="17"/>
        <v>2</v>
      </c>
      <c r="K183" s="32">
        <v>50</v>
      </c>
      <c r="L183" s="32">
        <v>25</v>
      </c>
      <c r="M183" s="32">
        <f t="shared" ref="M183:M188" si="21">SUM(K183:L183)</f>
        <v>75</v>
      </c>
      <c r="N183" s="64" t="s">
        <v>67</v>
      </c>
      <c r="O183" s="74" t="s">
        <v>73</v>
      </c>
      <c r="P183" s="504">
        <v>1323600</v>
      </c>
    </row>
    <row r="184" spans="1:16" s="27" customFormat="1" ht="43.5" customHeight="1">
      <c r="A184" s="508"/>
      <c r="B184" s="496" t="s">
        <v>70</v>
      </c>
      <c r="C184" s="42" t="s">
        <v>68</v>
      </c>
      <c r="D184" s="73" t="s">
        <v>71</v>
      </c>
      <c r="E184" s="30">
        <v>194</v>
      </c>
      <c r="F184" s="30">
        <v>239</v>
      </c>
      <c r="G184" s="30">
        <v>216</v>
      </c>
      <c r="H184" s="30">
        <v>216</v>
      </c>
      <c r="I184" s="30">
        <f t="shared" si="20"/>
        <v>865</v>
      </c>
      <c r="J184" s="30">
        <f t="shared" si="17"/>
        <v>649</v>
      </c>
      <c r="K184" s="32">
        <v>500</v>
      </c>
      <c r="L184" s="32">
        <v>460</v>
      </c>
      <c r="M184" s="32">
        <f t="shared" si="21"/>
        <v>960</v>
      </c>
      <c r="N184" s="64" t="s">
        <v>69</v>
      </c>
      <c r="O184" s="512" t="s">
        <v>79</v>
      </c>
      <c r="P184" s="505"/>
    </row>
    <row r="185" spans="1:16" s="27" customFormat="1" ht="30" customHeight="1">
      <c r="A185" s="508"/>
      <c r="B185" s="498"/>
      <c r="C185" s="42" t="s">
        <v>74</v>
      </c>
      <c r="D185" s="496" t="s">
        <v>71</v>
      </c>
      <c r="E185" s="30">
        <v>800</v>
      </c>
      <c r="F185" s="30">
        <v>1500</v>
      </c>
      <c r="G185" s="30">
        <v>1200</v>
      </c>
      <c r="H185" s="30">
        <v>800</v>
      </c>
      <c r="I185" s="30">
        <f t="shared" si="20"/>
        <v>4300</v>
      </c>
      <c r="J185" s="30">
        <f t="shared" si="17"/>
        <v>3500</v>
      </c>
      <c r="K185" s="32">
        <v>6</v>
      </c>
      <c r="L185" s="32">
        <v>4</v>
      </c>
      <c r="M185" s="32">
        <f t="shared" si="21"/>
        <v>10</v>
      </c>
      <c r="N185" s="64" t="s">
        <v>72</v>
      </c>
      <c r="O185" s="513"/>
      <c r="P185" s="505"/>
    </row>
    <row r="186" spans="1:16" s="27" customFormat="1" ht="30" customHeight="1">
      <c r="A186" s="508"/>
      <c r="B186" s="498"/>
      <c r="C186" s="42" t="s">
        <v>75</v>
      </c>
      <c r="D186" s="498"/>
      <c r="E186" s="30">
        <v>800</v>
      </c>
      <c r="F186" s="30">
        <v>1500</v>
      </c>
      <c r="G186" s="30">
        <v>1200</v>
      </c>
      <c r="H186" s="30">
        <v>800</v>
      </c>
      <c r="I186" s="30">
        <f t="shared" si="20"/>
        <v>4300</v>
      </c>
      <c r="J186" s="30">
        <f t="shared" si="17"/>
        <v>3500</v>
      </c>
      <c r="K186" s="32">
        <v>6</v>
      </c>
      <c r="L186" s="32">
        <v>4</v>
      </c>
      <c r="M186" s="32">
        <f t="shared" si="21"/>
        <v>10</v>
      </c>
      <c r="N186" s="64" t="s">
        <v>76</v>
      </c>
      <c r="O186" s="513"/>
      <c r="P186" s="505"/>
    </row>
    <row r="187" spans="1:16" s="27" customFormat="1" ht="30" customHeight="1">
      <c r="A187" s="508"/>
      <c r="B187" s="498"/>
      <c r="C187" s="42" t="s">
        <v>77</v>
      </c>
      <c r="D187" s="498"/>
      <c r="E187" s="30">
        <v>3</v>
      </c>
      <c r="F187" s="30">
        <v>3</v>
      </c>
      <c r="G187" s="30">
        <v>3</v>
      </c>
      <c r="H187" s="30">
        <v>3</v>
      </c>
      <c r="I187" s="30">
        <f t="shared" si="20"/>
        <v>12</v>
      </c>
      <c r="J187" s="30">
        <f t="shared" si="17"/>
        <v>9</v>
      </c>
      <c r="K187" s="30">
        <v>6</v>
      </c>
      <c r="L187" s="32">
        <v>4</v>
      </c>
      <c r="M187" s="32">
        <f t="shared" si="21"/>
        <v>10</v>
      </c>
      <c r="N187" s="64" t="s">
        <v>78</v>
      </c>
      <c r="O187" s="513"/>
      <c r="P187" s="505"/>
    </row>
    <row r="188" spans="1:16" s="27" customFormat="1" ht="40.5" customHeight="1">
      <c r="A188" s="509"/>
      <c r="B188" s="497"/>
      <c r="C188" s="42" t="s">
        <v>68</v>
      </c>
      <c r="D188" s="497"/>
      <c r="E188" s="30">
        <v>110</v>
      </c>
      <c r="F188" s="30">
        <v>150</v>
      </c>
      <c r="G188" s="30">
        <v>140</v>
      </c>
      <c r="H188" s="30">
        <v>100</v>
      </c>
      <c r="I188" s="30">
        <f t="shared" si="20"/>
        <v>500</v>
      </c>
      <c r="J188" s="30">
        <f t="shared" si="17"/>
        <v>400</v>
      </c>
      <c r="K188" s="32">
        <v>6</v>
      </c>
      <c r="L188" s="32">
        <v>6</v>
      </c>
      <c r="M188" s="32">
        <f t="shared" si="21"/>
        <v>12</v>
      </c>
      <c r="N188" s="64" t="s">
        <v>80</v>
      </c>
      <c r="O188" s="514"/>
      <c r="P188" s="506"/>
    </row>
    <row r="189" spans="1:16" s="27" customFormat="1" ht="27" customHeight="1">
      <c r="A189" s="507" t="s">
        <v>379</v>
      </c>
      <c r="B189" s="73"/>
      <c r="C189" s="42"/>
      <c r="D189" s="73"/>
      <c r="E189" s="30"/>
      <c r="F189" s="30"/>
      <c r="G189" s="30"/>
      <c r="H189" s="30"/>
      <c r="I189" s="30"/>
      <c r="J189" s="30">
        <f t="shared" si="17"/>
        <v>0</v>
      </c>
      <c r="K189" s="32"/>
      <c r="L189" s="32"/>
      <c r="M189" s="32"/>
      <c r="N189" s="64"/>
      <c r="O189" s="58"/>
      <c r="P189" s="59"/>
    </row>
    <row r="190" spans="1:16" ht="25.5" customHeight="1">
      <c r="A190" s="508"/>
      <c r="B190" s="496" t="s">
        <v>380</v>
      </c>
      <c r="C190" s="64" t="s">
        <v>388</v>
      </c>
      <c r="D190" s="496" t="s">
        <v>384</v>
      </c>
      <c r="E190" s="32">
        <v>1</v>
      </c>
      <c r="F190" s="32">
        <v>2</v>
      </c>
      <c r="G190" s="32">
        <v>1</v>
      </c>
      <c r="H190" s="32">
        <v>1</v>
      </c>
      <c r="I190" s="32">
        <f t="shared" ref="I190:I197" si="22">SUM(E190:H190)</f>
        <v>5</v>
      </c>
      <c r="J190" s="30">
        <f t="shared" si="17"/>
        <v>4</v>
      </c>
      <c r="K190" s="32">
        <v>7</v>
      </c>
      <c r="L190" s="32">
        <v>3</v>
      </c>
      <c r="M190" s="32">
        <f t="shared" ref="M190:M197" si="23">SUM(K190:L190)</f>
        <v>10</v>
      </c>
      <c r="N190" s="64" t="s">
        <v>390</v>
      </c>
      <c r="O190" s="496" t="s">
        <v>394</v>
      </c>
      <c r="P190" s="504">
        <v>4269500</v>
      </c>
    </row>
    <row r="191" spans="1:16" ht="32.25" customHeight="1">
      <c r="A191" s="508"/>
      <c r="B191" s="497"/>
      <c r="C191" s="64" t="s">
        <v>389</v>
      </c>
      <c r="D191" s="497"/>
      <c r="E191" s="32">
        <v>1</v>
      </c>
      <c r="F191" s="32">
        <v>2</v>
      </c>
      <c r="G191" s="32">
        <v>1</v>
      </c>
      <c r="H191" s="32">
        <v>1</v>
      </c>
      <c r="I191" s="32">
        <f t="shared" si="22"/>
        <v>5</v>
      </c>
      <c r="J191" s="30">
        <f t="shared" si="17"/>
        <v>4</v>
      </c>
      <c r="K191" s="32">
        <v>25</v>
      </c>
      <c r="L191" s="32">
        <v>10</v>
      </c>
      <c r="M191" s="32">
        <f t="shared" si="23"/>
        <v>35</v>
      </c>
      <c r="N191" s="64" t="s">
        <v>391</v>
      </c>
      <c r="O191" s="497"/>
      <c r="P191" s="505"/>
    </row>
    <row r="192" spans="1:16" ht="16.5" customHeight="1">
      <c r="A192" s="508"/>
      <c r="B192" s="496" t="s">
        <v>381</v>
      </c>
      <c r="C192" s="73" t="s">
        <v>47</v>
      </c>
      <c r="D192" s="496" t="s">
        <v>385</v>
      </c>
      <c r="E192" s="30">
        <v>1</v>
      </c>
      <c r="F192" s="30">
        <v>3</v>
      </c>
      <c r="G192" s="30">
        <v>1</v>
      </c>
      <c r="H192" s="30">
        <v>2</v>
      </c>
      <c r="I192" s="30">
        <f t="shared" si="22"/>
        <v>7</v>
      </c>
      <c r="J192" s="30">
        <f t="shared" si="17"/>
        <v>5</v>
      </c>
      <c r="K192" s="32">
        <v>15</v>
      </c>
      <c r="L192" s="32">
        <v>15</v>
      </c>
      <c r="M192" s="32">
        <f t="shared" si="23"/>
        <v>30</v>
      </c>
      <c r="N192" s="64" t="s">
        <v>395</v>
      </c>
      <c r="O192" s="496" t="s">
        <v>398</v>
      </c>
      <c r="P192" s="505"/>
    </row>
    <row r="193" spans="1:16" ht="15.75" customHeight="1">
      <c r="A193" s="508"/>
      <c r="B193" s="498"/>
      <c r="C193" s="64" t="s">
        <v>392</v>
      </c>
      <c r="D193" s="498"/>
      <c r="E193" s="30">
        <v>1</v>
      </c>
      <c r="F193" s="30">
        <v>3</v>
      </c>
      <c r="G193" s="30">
        <v>1</v>
      </c>
      <c r="H193" s="30">
        <v>2</v>
      </c>
      <c r="I193" s="30">
        <f t="shared" si="22"/>
        <v>7</v>
      </c>
      <c r="J193" s="30">
        <f t="shared" si="17"/>
        <v>5</v>
      </c>
      <c r="K193" s="30">
        <v>15</v>
      </c>
      <c r="L193" s="32">
        <v>15</v>
      </c>
      <c r="M193" s="32">
        <f t="shared" si="23"/>
        <v>30</v>
      </c>
      <c r="N193" s="64" t="s">
        <v>396</v>
      </c>
      <c r="O193" s="498"/>
      <c r="P193" s="505"/>
    </row>
    <row r="194" spans="1:16" ht="42.75" customHeight="1">
      <c r="A194" s="508"/>
      <c r="B194" s="497"/>
      <c r="C194" s="64" t="s">
        <v>393</v>
      </c>
      <c r="D194" s="497"/>
      <c r="E194" s="30">
        <v>1</v>
      </c>
      <c r="F194" s="30">
        <v>3</v>
      </c>
      <c r="G194" s="30">
        <v>1</v>
      </c>
      <c r="H194" s="30">
        <v>2</v>
      </c>
      <c r="I194" s="30">
        <f t="shared" si="22"/>
        <v>7</v>
      </c>
      <c r="J194" s="30">
        <f t="shared" si="17"/>
        <v>5</v>
      </c>
      <c r="K194" s="32">
        <v>70</v>
      </c>
      <c r="L194" s="32">
        <v>70</v>
      </c>
      <c r="M194" s="32">
        <f t="shared" si="23"/>
        <v>140</v>
      </c>
      <c r="N194" s="64" t="s">
        <v>397</v>
      </c>
      <c r="O194" s="498"/>
      <c r="P194" s="505"/>
    </row>
    <row r="195" spans="1:16" ht="19.5" customHeight="1">
      <c r="A195" s="508"/>
      <c r="B195" s="499" t="s">
        <v>382</v>
      </c>
      <c r="C195" s="64" t="s">
        <v>17</v>
      </c>
      <c r="D195" s="496" t="s">
        <v>386</v>
      </c>
      <c r="E195" s="30">
        <v>1</v>
      </c>
      <c r="F195" s="30">
        <v>3</v>
      </c>
      <c r="G195" s="30">
        <v>1</v>
      </c>
      <c r="H195" s="30">
        <v>2</v>
      </c>
      <c r="I195" s="30">
        <f t="shared" si="22"/>
        <v>7</v>
      </c>
      <c r="J195" s="30">
        <f t="shared" si="17"/>
        <v>5</v>
      </c>
      <c r="K195" s="32">
        <v>18</v>
      </c>
      <c r="L195" s="32">
        <v>18</v>
      </c>
      <c r="M195" s="32">
        <f t="shared" si="23"/>
        <v>36</v>
      </c>
      <c r="N195" s="64" t="s">
        <v>399</v>
      </c>
      <c r="O195" s="498"/>
      <c r="P195" s="505"/>
    </row>
    <row r="196" spans="1:16" ht="30.75" customHeight="1">
      <c r="A196" s="508"/>
      <c r="B196" s="500"/>
      <c r="C196" s="64" t="s">
        <v>47</v>
      </c>
      <c r="D196" s="497"/>
      <c r="E196" s="30">
        <v>1</v>
      </c>
      <c r="F196" s="30">
        <v>3</v>
      </c>
      <c r="G196" s="30">
        <v>1</v>
      </c>
      <c r="H196" s="30">
        <v>2</v>
      </c>
      <c r="I196" s="30">
        <f t="shared" si="22"/>
        <v>7</v>
      </c>
      <c r="J196" s="30">
        <f t="shared" si="17"/>
        <v>5</v>
      </c>
      <c r="K196" s="32">
        <v>11</v>
      </c>
      <c r="L196" s="32">
        <v>11</v>
      </c>
      <c r="M196" s="32">
        <f t="shared" si="23"/>
        <v>22</v>
      </c>
      <c r="N196" s="64" t="s">
        <v>400</v>
      </c>
      <c r="O196" s="498"/>
      <c r="P196" s="505"/>
    </row>
    <row r="197" spans="1:16" ht="57" customHeight="1">
      <c r="A197" s="509"/>
      <c r="B197" s="64" t="s">
        <v>383</v>
      </c>
      <c r="C197" s="64" t="s">
        <v>47</v>
      </c>
      <c r="D197" s="64" t="s">
        <v>387</v>
      </c>
      <c r="E197" s="30">
        <v>3</v>
      </c>
      <c r="F197" s="30">
        <v>3</v>
      </c>
      <c r="G197" s="30">
        <v>3</v>
      </c>
      <c r="H197" s="30">
        <v>3</v>
      </c>
      <c r="I197" s="30">
        <f t="shared" si="22"/>
        <v>12</v>
      </c>
      <c r="J197" s="30">
        <f t="shared" si="17"/>
        <v>9</v>
      </c>
      <c r="K197" s="32">
        <v>18</v>
      </c>
      <c r="L197" s="32">
        <v>18</v>
      </c>
      <c r="M197" s="32">
        <f t="shared" si="23"/>
        <v>36</v>
      </c>
      <c r="N197" s="64" t="s">
        <v>401</v>
      </c>
      <c r="O197" s="497"/>
      <c r="P197" s="506"/>
    </row>
    <row r="198" spans="1:16" ht="21" customHeight="1">
      <c r="A198" s="87"/>
      <c r="B198" s="60"/>
      <c r="C198" s="61"/>
      <c r="D198" s="60"/>
      <c r="E198" s="60"/>
      <c r="F198" s="60"/>
      <c r="G198" s="60"/>
      <c r="H198" s="60"/>
      <c r="I198" s="60"/>
      <c r="J198" s="60"/>
      <c r="K198" s="60"/>
      <c r="L198" s="60"/>
      <c r="M198" s="60"/>
      <c r="N198" s="60"/>
      <c r="O198" s="60"/>
      <c r="P198" s="510">
        <f>SUM(P16:P197)</f>
        <v>273816800</v>
      </c>
    </row>
    <row r="199" spans="1:16">
      <c r="A199" s="88"/>
      <c r="B199" s="62"/>
      <c r="C199" s="63"/>
      <c r="D199" s="62"/>
      <c r="E199" s="62"/>
      <c r="F199" s="62"/>
      <c r="G199" s="62"/>
      <c r="H199" s="62"/>
      <c r="I199" s="62"/>
      <c r="J199" s="62"/>
      <c r="K199" s="62"/>
      <c r="L199" s="62"/>
      <c r="M199" s="62"/>
      <c r="N199" s="62"/>
      <c r="O199" s="62"/>
      <c r="P199" s="511"/>
    </row>
    <row r="200" spans="1:16" ht="30" customHeight="1">
      <c r="G200" s="18"/>
      <c r="P200" s="53"/>
    </row>
    <row r="201" spans="1:16">
      <c r="P201" s="53"/>
    </row>
    <row r="202" spans="1:16">
      <c r="P202" s="53"/>
    </row>
    <row r="203" spans="1:16">
      <c r="P203" s="53"/>
    </row>
    <row r="204" spans="1:16">
      <c r="P204" s="53"/>
    </row>
    <row r="205" spans="1:16">
      <c r="P205" s="53"/>
    </row>
    <row r="206" spans="1:16">
      <c r="P206" s="53"/>
    </row>
    <row r="207" spans="1:16">
      <c r="P207" s="53"/>
    </row>
    <row r="208" spans="1:16">
      <c r="P208" s="53"/>
    </row>
    <row r="209" spans="16:16">
      <c r="P209" s="53"/>
    </row>
    <row r="210" spans="16:16">
      <c r="P210" s="53"/>
    </row>
  </sheetData>
  <sheetProtection algorithmName="SHA-512" hashValue="/myWtKrxtUlrnTqFX1sH4HqJoahXYEcZoYpGGl5twQBTB7gMS8q8zlJhOH/OcutT+ghwlheTRrgl8ZiKlLjRXA==" saltValue="as5ZcDi9N/KUSveVQ6dW7Q==" spinCount="100000" sheet="1" objects="1" scenarios="1"/>
  <mergeCells count="156">
    <mergeCell ref="D167:D171"/>
    <mergeCell ref="B173:B178"/>
    <mergeCell ref="B6:P6"/>
    <mergeCell ref="B76:B78"/>
    <mergeCell ref="D76:D78"/>
    <mergeCell ref="B79:B81"/>
    <mergeCell ref="D79:D81"/>
    <mergeCell ref="P68:P81"/>
    <mergeCell ref="A130:A148"/>
    <mergeCell ref="B130:B134"/>
    <mergeCell ref="P28:P51"/>
    <mergeCell ref="B68:B70"/>
    <mergeCell ref="D68:D70"/>
    <mergeCell ref="B71:B73"/>
    <mergeCell ref="O79:O81"/>
    <mergeCell ref="B104:B109"/>
    <mergeCell ref="D104:D109"/>
    <mergeCell ref="O104:O109"/>
    <mergeCell ref="B142:B148"/>
    <mergeCell ref="D142:D148"/>
    <mergeCell ref="O76:O78"/>
    <mergeCell ref="P53:P57"/>
    <mergeCell ref="B59:B61"/>
    <mergeCell ref="D137:D141"/>
    <mergeCell ref="N137:N141"/>
    <mergeCell ref="O137:O148"/>
    <mergeCell ref="N142:N144"/>
    <mergeCell ref="O150:O152"/>
    <mergeCell ref="B153:B157"/>
    <mergeCell ref="D153:D157"/>
    <mergeCell ref="O153:O157"/>
    <mergeCell ref="O68:O70"/>
    <mergeCell ref="O71:O73"/>
    <mergeCell ref="O74:O75"/>
    <mergeCell ref="N146:N148"/>
    <mergeCell ref="B110:B114"/>
    <mergeCell ref="D110:D111"/>
    <mergeCell ref="O110:O114"/>
    <mergeCell ref="D112:D114"/>
    <mergeCell ref="A59:A66"/>
    <mergeCell ref="D59:D61"/>
    <mergeCell ref="O59:O61"/>
    <mergeCell ref="O62:O64"/>
    <mergeCell ref="O65:O66"/>
    <mergeCell ref="B62:B64"/>
    <mergeCell ref="D62:D64"/>
    <mergeCell ref="O49:O51"/>
    <mergeCell ref="B28:B29"/>
    <mergeCell ref="D28:D29"/>
    <mergeCell ref="O56:O57"/>
    <mergeCell ref="A16:A26"/>
    <mergeCell ref="B16:B20"/>
    <mergeCell ref="D16:D20"/>
    <mergeCell ref="O16:O20"/>
    <mergeCell ref="O21:O26"/>
    <mergeCell ref="A28:A51"/>
    <mergeCell ref="O28:O29"/>
    <mergeCell ref="B31:B37"/>
    <mergeCell ref="D31:D37"/>
    <mergeCell ref="O31:O37"/>
    <mergeCell ref="D49:D51"/>
    <mergeCell ref="B49:B51"/>
    <mergeCell ref="N14:N15"/>
    <mergeCell ref="B21:B26"/>
    <mergeCell ref="N21:N24"/>
    <mergeCell ref="B38:B45"/>
    <mergeCell ref="D38:D45"/>
    <mergeCell ref="O38:O45"/>
    <mergeCell ref="O14:O15"/>
    <mergeCell ref="B46:B48"/>
    <mergeCell ref="D46:D48"/>
    <mergeCell ref="O46:O48"/>
    <mergeCell ref="P14:P15"/>
    <mergeCell ref="A14:A15"/>
    <mergeCell ref="A11:O11"/>
    <mergeCell ref="A12:O12"/>
    <mergeCell ref="B14:B15"/>
    <mergeCell ref="C14:C15"/>
    <mergeCell ref="D14:D15"/>
    <mergeCell ref="B161:B165"/>
    <mergeCell ref="D150:D152"/>
    <mergeCell ref="B150:B152"/>
    <mergeCell ref="P16:P26"/>
    <mergeCell ref="A150:A181"/>
    <mergeCell ref="B93:B95"/>
    <mergeCell ref="A53:A57"/>
    <mergeCell ref="O54:O55"/>
    <mergeCell ref="D21:D26"/>
    <mergeCell ref="P59:P66"/>
    <mergeCell ref="D90:D92"/>
    <mergeCell ref="B90:B92"/>
    <mergeCell ref="B54:B55"/>
    <mergeCell ref="D54:D55"/>
    <mergeCell ref="O90:O92"/>
    <mergeCell ref="E14:I14"/>
    <mergeCell ref="K14:M14"/>
    <mergeCell ref="P97:P102"/>
    <mergeCell ref="P104:P128"/>
    <mergeCell ref="P130:P148"/>
    <mergeCell ref="P150:P181"/>
    <mergeCell ref="P83:P95"/>
    <mergeCell ref="A104:A128"/>
    <mergeCell ref="B115:B117"/>
    <mergeCell ref="D130:D131"/>
    <mergeCell ref="D86:D89"/>
    <mergeCell ref="O86:O89"/>
    <mergeCell ref="O130:O136"/>
    <mergeCell ref="B135:B136"/>
    <mergeCell ref="O97:O102"/>
    <mergeCell ref="D115:D117"/>
    <mergeCell ref="O115:O117"/>
    <mergeCell ref="D98:D100"/>
    <mergeCell ref="B118:B128"/>
    <mergeCell ref="D118:D128"/>
    <mergeCell ref="O118:O128"/>
    <mergeCell ref="D93:D95"/>
    <mergeCell ref="B159:B160"/>
    <mergeCell ref="D159:D160"/>
    <mergeCell ref="O159:O160"/>
    <mergeCell ref="B137:B141"/>
    <mergeCell ref="A68:A81"/>
    <mergeCell ref="A97:A102"/>
    <mergeCell ref="O93:O95"/>
    <mergeCell ref="D71:D73"/>
    <mergeCell ref="B74:B75"/>
    <mergeCell ref="A83:A95"/>
    <mergeCell ref="B83:B85"/>
    <mergeCell ref="D83:D85"/>
    <mergeCell ref="O83:O85"/>
    <mergeCell ref="B86:B89"/>
    <mergeCell ref="B98:B100"/>
    <mergeCell ref="D74:D75"/>
    <mergeCell ref="B190:B191"/>
    <mergeCell ref="B192:B194"/>
    <mergeCell ref="B195:B196"/>
    <mergeCell ref="D179:D180"/>
    <mergeCell ref="D161:D165"/>
    <mergeCell ref="P190:P197"/>
    <mergeCell ref="A189:A197"/>
    <mergeCell ref="P198:P199"/>
    <mergeCell ref="D190:D191"/>
    <mergeCell ref="O190:O191"/>
    <mergeCell ref="D195:D196"/>
    <mergeCell ref="D192:D194"/>
    <mergeCell ref="O192:O197"/>
    <mergeCell ref="A183:A188"/>
    <mergeCell ref="B184:B188"/>
    <mergeCell ref="O184:O188"/>
    <mergeCell ref="D185:D188"/>
    <mergeCell ref="O161:O165"/>
    <mergeCell ref="D173:D178"/>
    <mergeCell ref="C177:C178"/>
    <mergeCell ref="C179:C180"/>
    <mergeCell ref="O166:O181"/>
    <mergeCell ref="B167:B171"/>
    <mergeCell ref="P183:P188"/>
  </mergeCells>
  <pageMargins left="0.7" right="0.7" top="0.75" bottom="0.75" header="0.3" footer="0.3"/>
  <pageSetup paperSize="9" scale="26" orientation="portrait" r:id="rId1"/>
  <rowBreaks count="1" manualBreakCount="1">
    <brk id="103" max="14" man="1"/>
  </rowBreaks>
  <drawing r:id="rId2"/>
  <mc:AlternateContent xmlns:mc="http://schemas.openxmlformats.org/markup-compatibility/2006">
    <mc:Choice Requires="v">
      <legacyDrawing r:id="rId3"/>
    </mc:Choice>
  </mc:AlternateContent>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D2:S34"/>
  <sheetViews>
    <sheetView topLeftCell="E22" workbookViewId="0">
      <selection activeCell="L31" sqref="L31"/>
    </sheetView>
  </sheetViews>
  <sheetFormatPr baseColWidth="10" defaultRowHeight="14.5"/>
  <sheetData>
    <row r="2" spans="4:19" ht="15" thickBot="1"/>
    <row r="3" spans="4:19">
      <c r="D3" s="43" t="s">
        <v>359</v>
      </c>
      <c r="E3" s="44" t="s">
        <v>360</v>
      </c>
      <c r="F3" s="45" t="s">
        <v>361</v>
      </c>
      <c r="G3" s="49"/>
      <c r="H3" s="43" t="s">
        <v>362</v>
      </c>
      <c r="I3" s="44" t="s">
        <v>363</v>
      </c>
      <c r="J3" s="45" t="s">
        <v>364</v>
      </c>
      <c r="K3" s="51"/>
      <c r="L3" s="46" t="s">
        <v>365</v>
      </c>
      <c r="M3" s="47" t="s">
        <v>366</v>
      </c>
      <c r="N3" s="48" t="s">
        <v>367</v>
      </c>
      <c r="O3" s="52"/>
      <c r="P3" s="46" t="s">
        <v>368</v>
      </c>
      <c r="Q3" s="47" t="s">
        <v>369</v>
      </c>
      <c r="R3" s="48" t="s">
        <v>370</v>
      </c>
    </row>
    <row r="4" spans="4:19">
      <c r="D4" s="3"/>
      <c r="E4" s="1">
        <v>100</v>
      </c>
      <c r="F4" s="4"/>
      <c r="G4" s="50">
        <f>+D4+E4+F4</f>
        <v>100</v>
      </c>
      <c r="H4" s="5"/>
      <c r="I4" s="1"/>
      <c r="J4" s="4">
        <v>150</v>
      </c>
      <c r="K4" s="50">
        <f>+H4+I4+J4</f>
        <v>150</v>
      </c>
      <c r="L4" s="5"/>
      <c r="M4" s="1"/>
      <c r="N4" s="4">
        <v>150</v>
      </c>
      <c r="O4" s="50">
        <f>+L4+M4+N4</f>
        <v>150</v>
      </c>
      <c r="P4" s="5">
        <v>100</v>
      </c>
      <c r="Q4" s="1"/>
      <c r="R4" s="6"/>
      <c r="S4">
        <f>+P4+Q4+R4</f>
        <v>100</v>
      </c>
    </row>
    <row r="5" spans="4:19">
      <c r="D5" s="5"/>
      <c r="E5" s="1">
        <v>50</v>
      </c>
      <c r="F5" s="4">
        <v>50</v>
      </c>
      <c r="G5" s="50">
        <f t="shared" ref="G5:G17" si="0">+D5+E5+F5</f>
        <v>100</v>
      </c>
      <c r="H5" s="5">
        <v>50</v>
      </c>
      <c r="I5" s="1">
        <v>50</v>
      </c>
      <c r="J5" s="4">
        <v>50</v>
      </c>
      <c r="K5" s="50">
        <f t="shared" ref="K5:K17" si="1">+H5+I5+J5</f>
        <v>150</v>
      </c>
      <c r="L5" s="5">
        <v>50</v>
      </c>
      <c r="M5" s="1">
        <v>50</v>
      </c>
      <c r="N5" s="4">
        <v>50</v>
      </c>
      <c r="O5" s="50">
        <f t="shared" ref="O5:O17" si="2">+L5+M5+N5</f>
        <v>150</v>
      </c>
      <c r="P5" s="5">
        <v>50</v>
      </c>
      <c r="Q5" s="1">
        <v>50</v>
      </c>
      <c r="R5" s="4"/>
      <c r="S5">
        <f t="shared" ref="S5:S17" si="3">+P5+Q5+R5</f>
        <v>100</v>
      </c>
    </row>
    <row r="6" spans="4:19">
      <c r="D6" s="5">
        <v>50</v>
      </c>
      <c r="E6" s="1">
        <v>50</v>
      </c>
      <c r="F6" s="4">
        <v>100</v>
      </c>
      <c r="G6" s="50">
        <f t="shared" si="0"/>
        <v>200</v>
      </c>
      <c r="H6" s="5">
        <v>100</v>
      </c>
      <c r="I6" s="1">
        <v>100</v>
      </c>
      <c r="J6" s="4">
        <v>100</v>
      </c>
      <c r="K6" s="50">
        <f t="shared" si="1"/>
        <v>300</v>
      </c>
      <c r="L6" s="5">
        <v>100</v>
      </c>
      <c r="M6" s="1">
        <v>100</v>
      </c>
      <c r="N6" s="4">
        <v>100</v>
      </c>
      <c r="O6" s="50">
        <f t="shared" si="2"/>
        <v>300</v>
      </c>
      <c r="P6" s="5">
        <v>100</v>
      </c>
      <c r="Q6" s="1">
        <v>50</v>
      </c>
      <c r="R6" s="4">
        <v>50</v>
      </c>
      <c r="S6">
        <f t="shared" si="3"/>
        <v>200</v>
      </c>
    </row>
    <row r="7" spans="4:19">
      <c r="D7" s="5"/>
      <c r="E7" s="1"/>
      <c r="F7" s="4">
        <v>3</v>
      </c>
      <c r="G7" s="50">
        <f t="shared" si="0"/>
        <v>3</v>
      </c>
      <c r="H7" s="5"/>
      <c r="I7" s="1"/>
      <c r="J7" s="4">
        <v>3</v>
      </c>
      <c r="K7" s="50">
        <f t="shared" si="1"/>
        <v>3</v>
      </c>
      <c r="L7" s="5"/>
      <c r="M7" s="1"/>
      <c r="N7" s="4">
        <v>3</v>
      </c>
      <c r="O7" s="50">
        <f t="shared" si="2"/>
        <v>3</v>
      </c>
      <c r="P7" s="5"/>
      <c r="Q7" s="1"/>
      <c r="R7" s="4">
        <v>3</v>
      </c>
      <c r="S7">
        <f t="shared" si="3"/>
        <v>3</v>
      </c>
    </row>
    <row r="8" spans="4:19">
      <c r="D8" s="5"/>
      <c r="E8" s="1"/>
      <c r="F8" s="4">
        <v>70</v>
      </c>
      <c r="G8" s="50">
        <f t="shared" si="0"/>
        <v>70</v>
      </c>
      <c r="H8" s="5"/>
      <c r="I8" s="1"/>
      <c r="J8" s="4">
        <v>250</v>
      </c>
      <c r="K8" s="50">
        <f t="shared" si="1"/>
        <v>250</v>
      </c>
      <c r="L8" s="5"/>
      <c r="M8" s="1"/>
      <c r="N8" s="4">
        <v>250</v>
      </c>
      <c r="O8" s="50">
        <f t="shared" si="2"/>
        <v>250</v>
      </c>
      <c r="P8" s="5"/>
      <c r="Q8" s="1"/>
      <c r="R8" s="4">
        <v>130</v>
      </c>
      <c r="S8">
        <f t="shared" si="3"/>
        <v>130</v>
      </c>
    </row>
    <row r="9" spans="4:19">
      <c r="D9" s="5"/>
      <c r="E9" s="1"/>
      <c r="F9" s="4">
        <v>70</v>
      </c>
      <c r="G9" s="50">
        <f t="shared" si="0"/>
        <v>70</v>
      </c>
      <c r="H9" s="5"/>
      <c r="I9" s="1"/>
      <c r="J9" s="4">
        <v>250</v>
      </c>
      <c r="K9" s="50">
        <f t="shared" si="1"/>
        <v>250</v>
      </c>
      <c r="L9" s="5"/>
      <c r="M9" s="1"/>
      <c r="N9" s="4">
        <v>250</v>
      </c>
      <c r="O9" s="50">
        <f t="shared" si="2"/>
        <v>250</v>
      </c>
      <c r="P9" s="5"/>
      <c r="Q9" s="1"/>
      <c r="R9" s="4">
        <v>130</v>
      </c>
      <c r="S9">
        <f t="shared" si="3"/>
        <v>130</v>
      </c>
    </row>
    <row r="10" spans="4:19">
      <c r="D10" s="5"/>
      <c r="E10" s="1"/>
      <c r="F10" s="4">
        <v>3</v>
      </c>
      <c r="G10" s="50">
        <f t="shared" si="0"/>
        <v>3</v>
      </c>
      <c r="H10" s="5"/>
      <c r="I10" s="1"/>
      <c r="J10" s="4">
        <v>3</v>
      </c>
      <c r="K10" s="50">
        <f t="shared" si="1"/>
        <v>3</v>
      </c>
      <c r="L10" s="5"/>
      <c r="M10" s="1"/>
      <c r="N10" s="4">
        <v>3</v>
      </c>
      <c r="O10" s="50">
        <f t="shared" si="2"/>
        <v>3</v>
      </c>
      <c r="P10" s="5"/>
      <c r="Q10" s="1"/>
      <c r="R10" s="4">
        <v>3</v>
      </c>
      <c r="S10">
        <f t="shared" si="3"/>
        <v>3</v>
      </c>
    </row>
    <row r="11" spans="4:19">
      <c r="D11" s="5"/>
      <c r="E11" s="1"/>
      <c r="F11" s="4">
        <v>70</v>
      </c>
      <c r="G11" s="50">
        <f t="shared" si="0"/>
        <v>70</v>
      </c>
      <c r="H11" s="5"/>
      <c r="I11" s="1"/>
      <c r="J11" s="4">
        <v>250</v>
      </c>
      <c r="K11" s="50">
        <f t="shared" si="1"/>
        <v>250</v>
      </c>
      <c r="L11" s="5"/>
      <c r="M11" s="1"/>
      <c r="N11" s="4">
        <v>250</v>
      </c>
      <c r="O11" s="50">
        <f t="shared" si="2"/>
        <v>250</v>
      </c>
      <c r="P11" s="5"/>
      <c r="Q11" s="1"/>
      <c r="R11" s="4">
        <v>130</v>
      </c>
      <c r="S11">
        <f t="shared" si="3"/>
        <v>130</v>
      </c>
    </row>
    <row r="12" spans="4:19">
      <c r="D12" s="7"/>
      <c r="E12" s="2"/>
      <c r="F12" s="4">
        <v>10</v>
      </c>
      <c r="G12" s="50">
        <f t="shared" si="0"/>
        <v>10</v>
      </c>
      <c r="H12" s="5"/>
      <c r="I12" s="1"/>
      <c r="J12" s="4">
        <v>15</v>
      </c>
      <c r="K12" s="50">
        <f t="shared" si="1"/>
        <v>15</v>
      </c>
      <c r="L12" s="8"/>
      <c r="M12" s="1"/>
      <c r="N12" s="4">
        <v>10</v>
      </c>
      <c r="O12" s="50">
        <f t="shared" si="2"/>
        <v>10</v>
      </c>
      <c r="P12" s="5"/>
      <c r="Q12" s="1"/>
      <c r="R12" s="4">
        <v>5</v>
      </c>
      <c r="S12">
        <f t="shared" si="3"/>
        <v>5</v>
      </c>
    </row>
    <row r="13" spans="4:19">
      <c r="D13" s="7">
        <v>5</v>
      </c>
      <c r="E13" s="2">
        <v>10</v>
      </c>
      <c r="F13" s="9">
        <v>10</v>
      </c>
      <c r="G13" s="50">
        <f t="shared" si="0"/>
        <v>25</v>
      </c>
      <c r="H13" s="7">
        <v>5</v>
      </c>
      <c r="I13" s="2">
        <v>10</v>
      </c>
      <c r="J13" s="9">
        <v>10</v>
      </c>
      <c r="K13" s="50">
        <f t="shared" si="1"/>
        <v>25</v>
      </c>
      <c r="L13" s="7">
        <v>5</v>
      </c>
      <c r="M13" s="2">
        <v>10</v>
      </c>
      <c r="N13" s="9">
        <v>10</v>
      </c>
      <c r="O13" s="50">
        <f t="shared" si="2"/>
        <v>25</v>
      </c>
      <c r="P13" s="7">
        <v>5</v>
      </c>
      <c r="Q13" s="2">
        <v>10</v>
      </c>
      <c r="R13" s="9">
        <v>10</v>
      </c>
      <c r="S13">
        <f t="shared" si="3"/>
        <v>25</v>
      </c>
    </row>
    <row r="14" spans="4:19">
      <c r="D14" s="7">
        <v>5</v>
      </c>
      <c r="E14" s="2">
        <v>10</v>
      </c>
      <c r="F14" s="9">
        <v>10</v>
      </c>
      <c r="G14" s="50">
        <f t="shared" si="0"/>
        <v>25</v>
      </c>
      <c r="H14" s="7">
        <v>5</v>
      </c>
      <c r="I14" s="2">
        <v>10</v>
      </c>
      <c r="J14" s="9">
        <v>10</v>
      </c>
      <c r="K14" s="50">
        <f t="shared" si="1"/>
        <v>25</v>
      </c>
      <c r="L14" s="7">
        <v>5</v>
      </c>
      <c r="M14" s="2">
        <v>10</v>
      </c>
      <c r="N14" s="9">
        <v>10</v>
      </c>
      <c r="O14" s="50">
        <f t="shared" si="2"/>
        <v>25</v>
      </c>
      <c r="P14" s="7">
        <v>5</v>
      </c>
      <c r="Q14" s="2">
        <v>10</v>
      </c>
      <c r="R14" s="9">
        <v>10</v>
      </c>
      <c r="S14">
        <f t="shared" si="3"/>
        <v>25</v>
      </c>
    </row>
    <row r="15" spans="4:19">
      <c r="D15" s="7"/>
      <c r="E15" s="2"/>
      <c r="F15" s="4">
        <v>4</v>
      </c>
      <c r="G15" s="50">
        <f t="shared" si="0"/>
        <v>4</v>
      </c>
      <c r="H15" s="5"/>
      <c r="I15" s="1"/>
      <c r="J15" s="4">
        <v>4</v>
      </c>
      <c r="K15" s="50">
        <f t="shared" si="1"/>
        <v>4</v>
      </c>
      <c r="L15" s="5"/>
      <c r="M15" s="1"/>
      <c r="N15" s="4">
        <v>4</v>
      </c>
      <c r="O15" s="50">
        <f t="shared" si="2"/>
        <v>4</v>
      </c>
      <c r="P15" s="5"/>
      <c r="Q15" s="1"/>
      <c r="R15" s="4">
        <v>4</v>
      </c>
      <c r="S15">
        <f t="shared" si="3"/>
        <v>4</v>
      </c>
    </row>
    <row r="16" spans="4:19">
      <c r="D16" s="7">
        <v>1</v>
      </c>
      <c r="E16" s="2"/>
      <c r="F16" s="4"/>
      <c r="G16" s="50">
        <f t="shared" si="0"/>
        <v>1</v>
      </c>
      <c r="H16" s="5">
        <v>1</v>
      </c>
      <c r="I16" s="1"/>
      <c r="J16" s="4"/>
      <c r="K16" s="50">
        <f t="shared" si="1"/>
        <v>1</v>
      </c>
      <c r="L16" s="5">
        <v>1</v>
      </c>
      <c r="M16" s="1"/>
      <c r="N16" s="4"/>
      <c r="O16" s="50">
        <f t="shared" si="2"/>
        <v>1</v>
      </c>
      <c r="P16" s="5">
        <v>1</v>
      </c>
      <c r="Q16" s="1"/>
      <c r="R16" s="10"/>
      <c r="S16">
        <f t="shared" si="3"/>
        <v>1</v>
      </c>
    </row>
    <row r="17" spans="4:19" ht="15" thickBot="1">
      <c r="D17" s="11"/>
      <c r="E17" s="12"/>
      <c r="F17" s="13">
        <v>2</v>
      </c>
      <c r="G17" s="50">
        <f t="shared" si="0"/>
        <v>2</v>
      </c>
      <c r="H17" s="14"/>
      <c r="I17" s="15"/>
      <c r="J17" s="16">
        <v>4</v>
      </c>
      <c r="K17" s="50">
        <f t="shared" si="1"/>
        <v>4</v>
      </c>
      <c r="L17" s="17"/>
      <c r="M17" s="15"/>
      <c r="N17" s="13">
        <v>4</v>
      </c>
      <c r="O17" s="50">
        <f t="shared" si="2"/>
        <v>4</v>
      </c>
      <c r="P17" s="14"/>
      <c r="Q17" s="15"/>
      <c r="R17" s="13">
        <v>2</v>
      </c>
      <c r="S17">
        <f t="shared" si="3"/>
        <v>2</v>
      </c>
    </row>
    <row r="21" spans="4:19">
      <c r="F21" s="50">
        <v>100</v>
      </c>
      <c r="G21" s="50">
        <v>150</v>
      </c>
      <c r="H21" s="50">
        <v>150</v>
      </c>
      <c r="I21">
        <v>100</v>
      </c>
    </row>
    <row r="22" spans="4:19">
      <c r="F22" s="50">
        <v>100</v>
      </c>
      <c r="G22" s="50">
        <v>150</v>
      </c>
      <c r="H22" s="50">
        <v>150</v>
      </c>
      <c r="I22">
        <v>100</v>
      </c>
    </row>
    <row r="23" spans="4:19">
      <c r="F23" s="50">
        <v>200</v>
      </c>
      <c r="G23" s="50">
        <v>300</v>
      </c>
      <c r="H23" s="50">
        <v>300</v>
      </c>
      <c r="I23">
        <v>200</v>
      </c>
    </row>
    <row r="24" spans="4:19">
      <c r="F24" s="50">
        <v>3</v>
      </c>
      <c r="G24" s="50">
        <v>3</v>
      </c>
      <c r="H24" s="50">
        <v>3</v>
      </c>
      <c r="I24">
        <v>3</v>
      </c>
    </row>
    <row r="25" spans="4:19">
      <c r="F25" s="50">
        <v>70</v>
      </c>
      <c r="G25" s="50">
        <v>250</v>
      </c>
      <c r="H25" s="50">
        <v>250</v>
      </c>
      <c r="I25">
        <v>130</v>
      </c>
    </row>
    <row r="26" spans="4:19">
      <c r="F26" s="50">
        <v>70</v>
      </c>
      <c r="G26" s="50">
        <v>250</v>
      </c>
      <c r="H26" s="50">
        <v>250</v>
      </c>
      <c r="I26">
        <v>130</v>
      </c>
    </row>
    <row r="27" spans="4:19">
      <c r="F27" s="50">
        <v>3</v>
      </c>
      <c r="G27" s="50">
        <v>3</v>
      </c>
      <c r="H27" s="50">
        <v>3</v>
      </c>
      <c r="I27">
        <v>3</v>
      </c>
    </row>
    <row r="28" spans="4:19">
      <c r="F28" s="50">
        <v>70</v>
      </c>
      <c r="G28" s="50">
        <v>250</v>
      </c>
      <c r="H28" s="50">
        <v>250</v>
      </c>
      <c r="I28">
        <v>130</v>
      </c>
    </row>
    <row r="29" spans="4:19">
      <c r="F29" s="50">
        <v>10</v>
      </c>
      <c r="G29" s="50">
        <v>15</v>
      </c>
      <c r="H29" s="50">
        <v>10</v>
      </c>
      <c r="I29">
        <v>5</v>
      </c>
    </row>
    <row r="30" spans="4:19">
      <c r="F30" s="50">
        <v>25</v>
      </c>
      <c r="G30" s="50">
        <v>25</v>
      </c>
      <c r="H30" s="50">
        <v>25</v>
      </c>
      <c r="I30">
        <v>25</v>
      </c>
    </row>
    <row r="31" spans="4:19">
      <c r="F31" s="50">
        <v>25</v>
      </c>
      <c r="G31" s="50">
        <v>25</v>
      </c>
      <c r="H31" s="50">
        <v>25</v>
      </c>
      <c r="I31">
        <v>25</v>
      </c>
    </row>
    <row r="32" spans="4:19">
      <c r="F32" s="50">
        <v>4</v>
      </c>
      <c r="G32" s="50">
        <v>4</v>
      </c>
      <c r="H32" s="50">
        <v>4</v>
      </c>
      <c r="I32">
        <v>4</v>
      </c>
    </row>
    <row r="33" spans="6:9">
      <c r="F33" s="50">
        <v>1</v>
      </c>
      <c r="G33" s="50">
        <v>1</v>
      </c>
      <c r="H33" s="50">
        <v>1</v>
      </c>
      <c r="I33">
        <v>1</v>
      </c>
    </row>
    <row r="34" spans="6:9">
      <c r="F34" s="50">
        <v>2</v>
      </c>
      <c r="G34" s="50">
        <v>4</v>
      </c>
      <c r="H34" s="50">
        <v>4</v>
      </c>
      <c r="I34">
        <v>2</v>
      </c>
    </row>
  </sheetData>
  <pageMargins left="0.7" right="0.7" top="0.75" bottom="0.75" header="0.3" footer="0.3"/>
</worksheet>
</file>

<file path=xl/worksheets/sheet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6:Q216"/>
  <sheetViews>
    <sheetView showGridLines="0" topLeftCell="A15" zoomScale="70" zoomScaleNormal="70" zoomScaleSheetLayoutView="73" workbookViewId="0">
      <pane ySplit="1" topLeftCell="A16" activePane="bottomLeft" state="frozen"/>
      <selection activeCell="A15" sqref="A15"/>
      <selection pane="bottomLeft" activeCell="D21" sqref="D21"/>
    </sheetView>
  </sheetViews>
  <sheetFormatPr baseColWidth="10" defaultColWidth="11.453125" defaultRowHeight="13"/>
  <cols>
    <col min="1" max="1" width="44.54296875" style="82" customWidth="1"/>
    <col min="2" max="2" width="33.7265625" style="18" customWidth="1"/>
    <col min="3" max="3" width="30.90625" style="18" customWidth="1"/>
    <col min="4" max="4" width="30.1796875" style="18" customWidth="1"/>
    <col min="5" max="5" width="14.1796875" style="18" customWidth="1"/>
    <col min="6" max="7" width="15" style="18" customWidth="1"/>
    <col min="8" max="8" width="20.453125" style="18" customWidth="1"/>
    <col min="9" max="9" width="18.7265625" style="183" customWidth="1"/>
    <col min="10" max="11" width="18.7265625" style="120" customWidth="1"/>
    <col min="12" max="12" width="11.453125" style="18"/>
    <col min="13" max="13" width="11.81640625" style="18" customWidth="1"/>
    <col min="14" max="14" width="47.1796875" style="18" customWidth="1"/>
    <col min="15" max="15" width="37.81640625" style="18" customWidth="1"/>
    <col min="16" max="16" width="22.453125" style="18" bestFit="1" customWidth="1"/>
    <col min="17" max="16384" width="11.453125" style="18"/>
  </cols>
  <sheetData>
    <row r="6" spans="1:16" ht="28.5">
      <c r="B6" s="132" t="s">
        <v>403</v>
      </c>
      <c r="C6" s="132"/>
      <c r="D6" s="132"/>
      <c r="E6" s="132"/>
      <c r="F6" s="132"/>
      <c r="G6" s="132"/>
      <c r="H6" s="132"/>
      <c r="I6" s="170"/>
      <c r="J6" s="132"/>
      <c r="K6" s="132"/>
      <c r="L6" s="132"/>
      <c r="M6" s="132"/>
      <c r="N6" s="132"/>
      <c r="O6" s="132"/>
      <c r="P6" s="132"/>
    </row>
    <row r="11" spans="1:16" ht="21" customHeight="1">
      <c r="A11" s="133" t="s">
        <v>376</v>
      </c>
      <c r="B11" s="134"/>
      <c r="C11" s="134"/>
      <c r="D11" s="134"/>
      <c r="E11" s="134"/>
      <c r="F11" s="134"/>
      <c r="G11" s="134"/>
      <c r="H11" s="134"/>
      <c r="I11" s="171"/>
      <c r="J11" s="134"/>
      <c r="K11" s="134"/>
      <c r="L11" s="134"/>
      <c r="M11" s="134"/>
      <c r="N11" s="134"/>
      <c r="O11" s="134"/>
      <c r="P11" s="19"/>
    </row>
    <row r="12" spans="1:16" ht="21" customHeight="1">
      <c r="A12" s="133" t="s">
        <v>377</v>
      </c>
      <c r="B12" s="134"/>
      <c r="C12" s="134"/>
      <c r="D12" s="134"/>
      <c r="E12" s="134"/>
      <c r="F12" s="134"/>
      <c r="G12" s="134"/>
      <c r="H12" s="134"/>
      <c r="I12" s="171"/>
      <c r="J12" s="134"/>
      <c r="K12" s="134"/>
      <c r="L12" s="134"/>
      <c r="M12" s="134"/>
      <c r="N12" s="134"/>
      <c r="O12" s="134"/>
      <c r="P12" s="20"/>
    </row>
    <row r="13" spans="1:16" ht="27.75" customHeight="1">
      <c r="A13" s="54" t="s">
        <v>404</v>
      </c>
      <c r="B13" s="54"/>
      <c r="C13" s="54"/>
      <c r="D13" s="54"/>
      <c r="E13" s="21"/>
      <c r="F13" s="56"/>
      <c r="G13" s="130"/>
      <c r="H13" s="56"/>
      <c r="I13" s="172"/>
      <c r="J13" s="112"/>
      <c r="K13" s="112"/>
      <c r="L13" s="56"/>
      <c r="M13" s="57"/>
      <c r="N13" s="21"/>
      <c r="O13" s="22"/>
    </row>
    <row r="14" spans="1:16" ht="33" customHeight="1">
      <c r="A14" s="104"/>
      <c r="B14" s="104"/>
      <c r="C14" s="104"/>
      <c r="D14" s="104"/>
      <c r="E14" s="105" t="s">
        <v>14</v>
      </c>
      <c r="F14" s="105"/>
      <c r="G14" s="131"/>
      <c r="H14" s="105"/>
      <c r="I14" s="173"/>
      <c r="J14" s="113"/>
      <c r="K14" s="113"/>
      <c r="L14" s="106"/>
      <c r="M14" s="106"/>
      <c r="N14" s="104" t="s">
        <v>12</v>
      </c>
      <c r="O14" s="104" t="s">
        <v>3</v>
      </c>
      <c r="P14" s="104" t="s">
        <v>239</v>
      </c>
    </row>
    <row r="15" spans="1:16" s="107" customFormat="1" ht="34.5" customHeight="1">
      <c r="A15" s="94" t="s">
        <v>295</v>
      </c>
      <c r="B15" s="94" t="s">
        <v>0</v>
      </c>
      <c r="C15" s="94" t="s">
        <v>4</v>
      </c>
      <c r="D15" s="94" t="s">
        <v>1</v>
      </c>
      <c r="E15" s="78" t="s">
        <v>8</v>
      </c>
      <c r="F15" s="78" t="s">
        <v>405</v>
      </c>
      <c r="G15" s="78" t="s">
        <v>406</v>
      </c>
      <c r="H15" s="78" t="s">
        <v>411</v>
      </c>
      <c r="I15" s="174" t="s">
        <v>410</v>
      </c>
      <c r="J15" s="114" t="s">
        <v>408</v>
      </c>
      <c r="K15" s="114" t="s">
        <v>408</v>
      </c>
      <c r="L15" s="79" t="s">
        <v>6</v>
      </c>
      <c r="M15" s="79" t="s">
        <v>7</v>
      </c>
      <c r="N15" s="95"/>
      <c r="O15" s="95"/>
      <c r="P15" s="95"/>
    </row>
    <row r="16" spans="1:16" s="110" customFormat="1" ht="34" customHeight="1">
      <c r="A16" s="156" t="s">
        <v>412</v>
      </c>
      <c r="B16" s="150" t="s">
        <v>280</v>
      </c>
      <c r="C16" s="108" t="s">
        <v>17</v>
      </c>
      <c r="D16" s="150" t="s">
        <v>281</v>
      </c>
      <c r="E16" s="89">
        <v>19</v>
      </c>
      <c r="F16" s="89">
        <v>21</v>
      </c>
      <c r="G16" s="89">
        <v>23</v>
      </c>
      <c r="H16" s="89">
        <f>SUM(E16:G16)</f>
        <v>63</v>
      </c>
      <c r="I16" s="175">
        <f>'MATRIZ PLANIFICADA POA, 2022'!J16</f>
        <v>63</v>
      </c>
      <c r="J16" s="115">
        <f t="shared" ref="J16:J80" si="0">H16/I16</f>
        <v>1</v>
      </c>
      <c r="K16" s="115">
        <f>IF(J16&gt;=100%,100%,H16/I16)</f>
        <v>1</v>
      </c>
      <c r="L16" s="90">
        <v>65</v>
      </c>
      <c r="M16" s="89">
        <f>SUM(L16:L16)</f>
        <v>65</v>
      </c>
      <c r="N16" s="109" t="s">
        <v>283</v>
      </c>
      <c r="O16" s="150" t="s">
        <v>286</v>
      </c>
      <c r="P16" s="157">
        <v>824000</v>
      </c>
    </row>
    <row r="17" spans="1:16" s="27" customFormat="1" ht="21.75" customHeight="1">
      <c r="A17" s="153" t="s">
        <v>412</v>
      </c>
      <c r="B17" s="135" t="s">
        <v>280</v>
      </c>
      <c r="C17" s="25" t="s">
        <v>216</v>
      </c>
      <c r="D17" s="135" t="s">
        <v>281</v>
      </c>
      <c r="E17" s="30">
        <v>25</v>
      </c>
      <c r="F17" s="30">
        <v>35</v>
      </c>
      <c r="G17" s="30">
        <v>48</v>
      </c>
      <c r="H17" s="30">
        <f t="shared" ref="H17:H80" si="1">SUM(E17:G17)</f>
        <v>108</v>
      </c>
      <c r="I17" s="176">
        <f>'MATRIZ PLANIFICADA POA, 2022'!J17</f>
        <v>95</v>
      </c>
      <c r="J17" s="116">
        <f t="shared" si="0"/>
        <v>1.1368421052631579</v>
      </c>
      <c r="K17" s="116">
        <f t="shared" ref="K17:K80" si="2">IF(J17&gt;=100%,100%,H17/I17)</f>
        <v>1</v>
      </c>
      <c r="L17" s="30">
        <v>51</v>
      </c>
      <c r="M17" s="30">
        <f>SUM(L17:L17)</f>
        <v>51</v>
      </c>
      <c r="N17" s="64" t="s">
        <v>285</v>
      </c>
      <c r="O17" s="137"/>
      <c r="P17" s="138"/>
    </row>
    <row r="18" spans="1:16" s="27" customFormat="1" ht="21.75" customHeight="1">
      <c r="A18" s="153" t="s">
        <v>412</v>
      </c>
      <c r="B18" s="135" t="s">
        <v>280</v>
      </c>
      <c r="C18" s="25" t="s">
        <v>298</v>
      </c>
      <c r="D18" s="135" t="s">
        <v>281</v>
      </c>
      <c r="E18" s="30">
        <v>24</v>
      </c>
      <c r="F18" s="30">
        <v>35</v>
      </c>
      <c r="G18" s="30">
        <v>12</v>
      </c>
      <c r="H18" s="30">
        <f t="shared" si="1"/>
        <v>71</v>
      </c>
      <c r="I18" s="176">
        <f>'MATRIZ PLANIFICADA POA, 2022'!J18</f>
        <v>95</v>
      </c>
      <c r="J18" s="116">
        <f t="shared" si="0"/>
        <v>0.74736842105263157</v>
      </c>
      <c r="K18" s="116">
        <f t="shared" si="2"/>
        <v>0.74736842105263157</v>
      </c>
      <c r="L18" s="30">
        <v>1500</v>
      </c>
      <c r="M18" s="30">
        <f>SUM(E18:G18)</f>
        <v>71</v>
      </c>
      <c r="N18" s="64" t="s">
        <v>287</v>
      </c>
      <c r="O18" s="137"/>
      <c r="P18" s="138"/>
    </row>
    <row r="19" spans="1:16" s="27" customFormat="1" ht="19.5" customHeight="1">
      <c r="A19" s="153" t="s">
        <v>412</v>
      </c>
      <c r="B19" s="135" t="s">
        <v>280</v>
      </c>
      <c r="C19" s="25" t="s">
        <v>282</v>
      </c>
      <c r="D19" s="135" t="s">
        <v>281</v>
      </c>
      <c r="E19" s="30">
        <v>18</v>
      </c>
      <c r="F19" s="30">
        <v>35</v>
      </c>
      <c r="G19" s="30">
        <v>13</v>
      </c>
      <c r="H19" s="30">
        <f t="shared" si="1"/>
        <v>66</v>
      </c>
      <c r="I19" s="176">
        <f>'MATRIZ PLANIFICADA POA, 2022'!J19</f>
        <v>95</v>
      </c>
      <c r="J19" s="116">
        <f t="shared" si="0"/>
        <v>0.69473684210526321</v>
      </c>
      <c r="K19" s="116">
        <f t="shared" si="2"/>
        <v>0.69473684210526321</v>
      </c>
      <c r="L19" s="30">
        <v>750</v>
      </c>
      <c r="M19" s="30">
        <f>SUM(E19:G19)</f>
        <v>66</v>
      </c>
      <c r="N19" s="64" t="s">
        <v>288</v>
      </c>
      <c r="O19" s="137"/>
      <c r="P19" s="138"/>
    </row>
    <row r="20" spans="1:16" s="27" customFormat="1" ht="22.5" customHeight="1">
      <c r="A20" s="153" t="s">
        <v>412</v>
      </c>
      <c r="B20" s="135" t="s">
        <v>280</v>
      </c>
      <c r="C20" s="25" t="s">
        <v>75</v>
      </c>
      <c r="D20" s="135" t="s">
        <v>281</v>
      </c>
      <c r="E20" s="30">
        <v>14</v>
      </c>
      <c r="F20" s="30">
        <v>35</v>
      </c>
      <c r="G20" s="30">
        <v>41</v>
      </c>
      <c r="H20" s="30">
        <f t="shared" si="1"/>
        <v>90</v>
      </c>
      <c r="I20" s="176">
        <f>'MATRIZ PLANIFICADA POA, 2022'!J20</f>
        <v>95</v>
      </c>
      <c r="J20" s="116">
        <f t="shared" si="0"/>
        <v>0.94736842105263153</v>
      </c>
      <c r="K20" s="116">
        <f t="shared" si="2"/>
        <v>0.94736842105263153</v>
      </c>
      <c r="L20" s="30">
        <v>150</v>
      </c>
      <c r="M20" s="30">
        <f>SUM(E20:G20)</f>
        <v>90</v>
      </c>
      <c r="N20" s="64" t="s">
        <v>289</v>
      </c>
      <c r="O20" s="139"/>
      <c r="P20" s="138"/>
    </row>
    <row r="21" spans="1:16" s="110" customFormat="1" ht="34" customHeight="1">
      <c r="A21" s="156" t="s">
        <v>412</v>
      </c>
      <c r="B21" s="150" t="s">
        <v>299</v>
      </c>
      <c r="C21" s="108" t="s">
        <v>291</v>
      </c>
      <c r="D21" s="150" t="s">
        <v>290</v>
      </c>
      <c r="E21" s="89">
        <v>20</v>
      </c>
      <c r="F21" s="89">
        <v>35</v>
      </c>
      <c r="G21" s="89">
        <v>27</v>
      </c>
      <c r="H21" s="89">
        <f t="shared" si="1"/>
        <v>82</v>
      </c>
      <c r="I21" s="175">
        <f>'MATRIZ PLANIFICADA POA, 2022'!J21</f>
        <v>95</v>
      </c>
      <c r="J21" s="115">
        <f t="shared" si="0"/>
        <v>0.86315789473684212</v>
      </c>
      <c r="K21" s="115">
        <f t="shared" si="2"/>
        <v>0.86315789473684212</v>
      </c>
      <c r="L21" s="111">
        <v>51</v>
      </c>
      <c r="M21" s="111">
        <f>SUM(E21:G21)</f>
        <v>82</v>
      </c>
      <c r="N21" s="158" t="s">
        <v>292</v>
      </c>
      <c r="O21" s="150" t="s">
        <v>294</v>
      </c>
      <c r="P21" s="159"/>
    </row>
    <row r="22" spans="1:16" s="27" customFormat="1" ht="20.25" customHeight="1">
      <c r="A22" s="153" t="s">
        <v>412</v>
      </c>
      <c r="B22" s="135" t="s">
        <v>299</v>
      </c>
      <c r="C22" s="25" t="s">
        <v>17</v>
      </c>
      <c r="D22" s="135" t="s">
        <v>290</v>
      </c>
      <c r="E22" s="30">
        <v>23</v>
      </c>
      <c r="F22" s="30">
        <v>35</v>
      </c>
      <c r="G22" s="30">
        <v>48</v>
      </c>
      <c r="H22" s="30">
        <f t="shared" si="1"/>
        <v>106</v>
      </c>
      <c r="I22" s="176">
        <f>'MATRIZ PLANIFICADA POA, 2022'!J22</f>
        <v>95</v>
      </c>
      <c r="J22" s="116">
        <f t="shared" si="0"/>
        <v>1.1157894736842104</v>
      </c>
      <c r="K22" s="116">
        <f t="shared" si="2"/>
        <v>1</v>
      </c>
      <c r="L22" s="30">
        <v>1</v>
      </c>
      <c r="M22" s="30">
        <f>SUM(E22:G22)</f>
        <v>106</v>
      </c>
      <c r="N22" s="141"/>
      <c r="O22" s="137"/>
      <c r="P22" s="138"/>
    </row>
    <row r="23" spans="1:16" s="27" customFormat="1" ht="19.5" customHeight="1">
      <c r="A23" s="153" t="s">
        <v>412</v>
      </c>
      <c r="B23" s="135" t="s">
        <v>299</v>
      </c>
      <c r="C23" s="25" t="s">
        <v>216</v>
      </c>
      <c r="D23" s="135" t="s">
        <v>290</v>
      </c>
      <c r="E23" s="30">
        <v>25</v>
      </c>
      <c r="F23" s="30">
        <v>35</v>
      </c>
      <c r="G23" s="30">
        <v>9</v>
      </c>
      <c r="H23" s="30">
        <f t="shared" si="1"/>
        <v>69</v>
      </c>
      <c r="I23" s="176">
        <f>'MATRIZ PLANIFICADA POA, 2022'!J23</f>
        <v>95</v>
      </c>
      <c r="J23" s="116">
        <f t="shared" si="0"/>
        <v>0.72631578947368425</v>
      </c>
      <c r="K23" s="116">
        <f t="shared" si="2"/>
        <v>0.72631578947368425</v>
      </c>
      <c r="L23" s="30">
        <v>4761</v>
      </c>
      <c r="M23" s="30">
        <f>SUM(L23:L23)</f>
        <v>4761</v>
      </c>
      <c r="N23" s="141"/>
      <c r="O23" s="137"/>
      <c r="P23" s="138"/>
    </row>
    <row r="24" spans="1:16" s="110" customFormat="1" ht="34" customHeight="1">
      <c r="A24" s="156" t="s">
        <v>412</v>
      </c>
      <c r="B24" s="150" t="s">
        <v>299</v>
      </c>
      <c r="C24" s="108" t="s">
        <v>298</v>
      </c>
      <c r="D24" s="150" t="s">
        <v>290</v>
      </c>
      <c r="E24" s="89">
        <v>16</v>
      </c>
      <c r="F24" s="89">
        <v>35</v>
      </c>
      <c r="G24" s="89">
        <v>6</v>
      </c>
      <c r="H24" s="89">
        <f t="shared" si="1"/>
        <v>57</v>
      </c>
      <c r="I24" s="175">
        <f>'MATRIZ PLANIFICADA POA, 2022'!J24</f>
        <v>95</v>
      </c>
      <c r="J24" s="115">
        <f t="shared" si="0"/>
        <v>0.6</v>
      </c>
      <c r="K24" s="115">
        <f t="shared" si="2"/>
        <v>0.6</v>
      </c>
      <c r="L24" s="89">
        <v>2100</v>
      </c>
      <c r="M24" s="89">
        <f>SUM(L24:L24)</f>
        <v>2100</v>
      </c>
      <c r="N24" s="160"/>
      <c r="O24" s="151"/>
      <c r="P24" s="159"/>
    </row>
    <row r="25" spans="1:16" s="27" customFormat="1" ht="21" customHeight="1">
      <c r="A25" s="153" t="s">
        <v>412</v>
      </c>
      <c r="B25" s="135" t="s">
        <v>299</v>
      </c>
      <c r="C25" s="25" t="s">
        <v>282</v>
      </c>
      <c r="D25" s="135" t="s">
        <v>290</v>
      </c>
      <c r="E25" s="30">
        <v>18</v>
      </c>
      <c r="F25" s="30">
        <v>35</v>
      </c>
      <c r="G25" s="30">
        <v>9</v>
      </c>
      <c r="H25" s="30">
        <f t="shared" si="1"/>
        <v>62</v>
      </c>
      <c r="I25" s="176">
        <f>'MATRIZ PLANIFICADA POA, 2022'!J25</f>
        <v>95</v>
      </c>
      <c r="J25" s="116">
        <f t="shared" si="0"/>
        <v>0.65263157894736845</v>
      </c>
      <c r="K25" s="116">
        <f t="shared" si="2"/>
        <v>0.65263157894736845</v>
      </c>
      <c r="L25" s="30">
        <v>900</v>
      </c>
      <c r="M25" s="30">
        <f>SUM(L25:L25)</f>
        <v>900</v>
      </c>
      <c r="N25" s="42" t="s">
        <v>293</v>
      </c>
      <c r="O25" s="137"/>
      <c r="P25" s="138"/>
    </row>
    <row r="26" spans="1:16" s="27" customFormat="1" ht="30.75" customHeight="1">
      <c r="A26" s="153" t="s">
        <v>412</v>
      </c>
      <c r="B26" s="135" t="s">
        <v>299</v>
      </c>
      <c r="C26" s="25" t="s">
        <v>75</v>
      </c>
      <c r="D26" s="135" t="s">
        <v>290</v>
      </c>
      <c r="E26" s="30">
        <v>15</v>
      </c>
      <c r="F26" s="30">
        <v>35</v>
      </c>
      <c r="G26" s="30">
        <v>25</v>
      </c>
      <c r="H26" s="30">
        <f t="shared" si="1"/>
        <v>75</v>
      </c>
      <c r="I26" s="176">
        <f>'MATRIZ PLANIFICADA POA, 2022'!J26</f>
        <v>95</v>
      </c>
      <c r="J26" s="116">
        <f t="shared" si="0"/>
        <v>0.78947368421052633</v>
      </c>
      <c r="K26" s="116">
        <f t="shared" si="2"/>
        <v>0.78947368421052633</v>
      </c>
      <c r="L26" s="30">
        <v>150</v>
      </c>
      <c r="M26" s="30">
        <f>SUM(L26:L26)</f>
        <v>150</v>
      </c>
      <c r="N26" s="42" t="s">
        <v>300</v>
      </c>
      <c r="O26" s="139"/>
      <c r="P26" s="143"/>
    </row>
    <row r="27" spans="1:16" s="27" customFormat="1" ht="22.5" customHeight="1">
      <c r="A27" s="153" t="s">
        <v>412</v>
      </c>
      <c r="B27" s="135" t="s">
        <v>299</v>
      </c>
      <c r="C27" s="100"/>
      <c r="D27" s="135" t="s">
        <v>290</v>
      </c>
      <c r="E27" s="100"/>
      <c r="F27" s="100"/>
      <c r="G27" s="100"/>
      <c r="H27" s="100">
        <f t="shared" si="1"/>
        <v>0</v>
      </c>
      <c r="I27" s="177">
        <f>'MATRIZ PLANIFICADA POA, 2022'!J27</f>
        <v>0</v>
      </c>
      <c r="J27" s="116" t="e">
        <f t="shared" si="0"/>
        <v>#DIV/0!</v>
      </c>
      <c r="K27" s="116" t="e">
        <f t="shared" si="2"/>
        <v>#DIV/0!</v>
      </c>
      <c r="L27" s="100"/>
      <c r="M27" s="100"/>
      <c r="N27" s="100"/>
      <c r="O27" s="101"/>
      <c r="P27" s="29"/>
    </row>
    <row r="28" spans="1:16" s="110" customFormat="1" ht="34" customHeight="1">
      <c r="A28" s="161" t="s">
        <v>60</v>
      </c>
      <c r="B28" s="150" t="s">
        <v>301</v>
      </c>
      <c r="C28" s="109" t="s">
        <v>19</v>
      </c>
      <c r="D28" s="150" t="s">
        <v>302</v>
      </c>
      <c r="E28" s="89">
        <v>4</v>
      </c>
      <c r="F28" s="89">
        <v>15</v>
      </c>
      <c r="G28" s="89">
        <v>9</v>
      </c>
      <c r="H28" s="89">
        <f t="shared" si="1"/>
        <v>28</v>
      </c>
      <c r="I28" s="175">
        <f>'MATRIZ PLANIFICADA POA, 2022'!J28</f>
        <v>40</v>
      </c>
      <c r="J28" s="115">
        <f t="shared" si="0"/>
        <v>0.7</v>
      </c>
      <c r="K28" s="115">
        <f t="shared" si="2"/>
        <v>0.7</v>
      </c>
      <c r="L28" s="89">
        <v>280</v>
      </c>
      <c r="M28" s="89">
        <f>7*50</f>
        <v>350</v>
      </c>
      <c r="N28" s="121" t="s">
        <v>303</v>
      </c>
      <c r="O28" s="162" t="s">
        <v>15</v>
      </c>
      <c r="P28" s="157">
        <v>7297200</v>
      </c>
    </row>
    <row r="29" spans="1:16" s="110" customFormat="1" ht="30" customHeight="1">
      <c r="A29" s="161" t="s">
        <v>60</v>
      </c>
      <c r="B29" s="150" t="s">
        <v>301</v>
      </c>
      <c r="C29" s="109" t="s">
        <v>27</v>
      </c>
      <c r="D29" s="150" t="s">
        <v>302</v>
      </c>
      <c r="E29" s="89">
        <v>83</v>
      </c>
      <c r="F29" s="89">
        <v>300</v>
      </c>
      <c r="G29" s="89">
        <v>142</v>
      </c>
      <c r="H29" s="89">
        <f t="shared" si="1"/>
        <v>525</v>
      </c>
      <c r="I29" s="175">
        <f>'MATRIZ PLANIFICADA POA, 2022'!J29</f>
        <v>700</v>
      </c>
      <c r="J29" s="115">
        <f t="shared" si="0"/>
        <v>0.75</v>
      </c>
      <c r="K29" s="115">
        <f t="shared" si="2"/>
        <v>0.75</v>
      </c>
      <c r="L29" s="89">
        <v>1400</v>
      </c>
      <c r="M29" s="89">
        <f>SUM(L29:L29)</f>
        <v>1400</v>
      </c>
      <c r="N29" s="121" t="s">
        <v>21</v>
      </c>
      <c r="O29" s="163"/>
      <c r="P29" s="159"/>
    </row>
    <row r="30" spans="1:16" s="110" customFormat="1" ht="59.25" customHeight="1">
      <c r="A30" s="161" t="s">
        <v>60</v>
      </c>
      <c r="B30" s="122" t="s">
        <v>304</v>
      </c>
      <c r="C30" s="123" t="s">
        <v>18</v>
      </c>
      <c r="D30" s="122" t="s">
        <v>20</v>
      </c>
      <c r="E30" s="89">
        <v>34</v>
      </c>
      <c r="F30" s="89">
        <v>200</v>
      </c>
      <c r="G30" s="89">
        <v>41</v>
      </c>
      <c r="H30" s="89">
        <f t="shared" si="1"/>
        <v>275</v>
      </c>
      <c r="I30" s="175">
        <f>'MATRIZ PLANIFICADA POA, 2022'!J30</f>
        <v>575</v>
      </c>
      <c r="J30" s="115">
        <f t="shared" si="0"/>
        <v>0.47826086956521741</v>
      </c>
      <c r="K30" s="115">
        <f t="shared" si="2"/>
        <v>0.47826086956521741</v>
      </c>
      <c r="L30" s="92">
        <v>600</v>
      </c>
      <c r="M30" s="92" t="e">
        <f>SUM(H30+#REF!)</f>
        <v>#REF!</v>
      </c>
      <c r="N30" s="109" t="s">
        <v>21</v>
      </c>
      <c r="O30" s="121" t="s">
        <v>22</v>
      </c>
      <c r="P30" s="159"/>
    </row>
    <row r="31" spans="1:16" s="27" customFormat="1" ht="75" customHeight="1">
      <c r="A31" s="154" t="s">
        <v>60</v>
      </c>
      <c r="B31" s="135" t="s">
        <v>305</v>
      </c>
      <c r="C31" s="31" t="s">
        <v>28</v>
      </c>
      <c r="D31" s="135" t="s">
        <v>23</v>
      </c>
      <c r="E31" s="30">
        <v>30</v>
      </c>
      <c r="F31" s="30">
        <v>170</v>
      </c>
      <c r="G31" s="30">
        <v>142</v>
      </c>
      <c r="H31" s="30">
        <f t="shared" si="1"/>
        <v>342</v>
      </c>
      <c r="I31" s="176">
        <f>'MATRIZ PLANIFICADA POA, 2022'!J31</f>
        <v>360</v>
      </c>
      <c r="J31" s="116">
        <f t="shared" si="0"/>
        <v>0.95</v>
      </c>
      <c r="K31" s="116">
        <f t="shared" si="2"/>
        <v>0.95</v>
      </c>
      <c r="L31" s="32">
        <v>845</v>
      </c>
      <c r="M31" s="32">
        <f t="shared" ref="M31:M36" si="3">SUM(L31:L31)</f>
        <v>845</v>
      </c>
      <c r="N31" s="73" t="s">
        <v>297</v>
      </c>
      <c r="O31" s="144" t="s">
        <v>15</v>
      </c>
      <c r="P31" s="138"/>
    </row>
    <row r="32" spans="1:16" s="27" customFormat="1" ht="30" customHeight="1">
      <c r="A32" s="154" t="s">
        <v>60</v>
      </c>
      <c r="B32" s="135" t="s">
        <v>305</v>
      </c>
      <c r="C32" s="31" t="s">
        <v>29</v>
      </c>
      <c r="D32" s="135" t="s">
        <v>23</v>
      </c>
      <c r="E32" s="30">
        <v>75</v>
      </c>
      <c r="F32" s="30">
        <v>150</v>
      </c>
      <c r="G32" s="30">
        <v>142</v>
      </c>
      <c r="H32" s="30">
        <f t="shared" si="1"/>
        <v>367</v>
      </c>
      <c r="I32" s="176">
        <f>'MATRIZ PLANIFICADA POA, 2022'!J32</f>
        <v>390</v>
      </c>
      <c r="J32" s="116">
        <f t="shared" si="0"/>
        <v>0.94102564102564101</v>
      </c>
      <c r="K32" s="116">
        <f t="shared" si="2"/>
        <v>0.94102564102564101</v>
      </c>
      <c r="L32" s="32">
        <v>2800</v>
      </c>
      <c r="M32" s="32">
        <f t="shared" si="3"/>
        <v>2800</v>
      </c>
      <c r="N32" s="73" t="s">
        <v>31</v>
      </c>
      <c r="O32" s="146"/>
      <c r="P32" s="138"/>
    </row>
    <row r="33" spans="1:16" s="27" customFormat="1" ht="30" customHeight="1">
      <c r="A33" s="154" t="s">
        <v>60</v>
      </c>
      <c r="B33" s="135" t="s">
        <v>305</v>
      </c>
      <c r="C33" s="31" t="s">
        <v>30</v>
      </c>
      <c r="D33" s="135" t="s">
        <v>23</v>
      </c>
      <c r="E33" s="30">
        <v>0</v>
      </c>
      <c r="F33" s="30">
        <v>160</v>
      </c>
      <c r="G33" s="30">
        <v>142</v>
      </c>
      <c r="H33" s="30">
        <f t="shared" si="1"/>
        <v>302</v>
      </c>
      <c r="I33" s="176">
        <f>'MATRIZ PLANIFICADA POA, 2022'!J33</f>
        <v>310</v>
      </c>
      <c r="J33" s="116">
        <f t="shared" si="0"/>
        <v>0.97419354838709682</v>
      </c>
      <c r="K33" s="116">
        <f t="shared" si="2"/>
        <v>0.97419354838709682</v>
      </c>
      <c r="L33" s="32">
        <v>800</v>
      </c>
      <c r="M33" s="32">
        <f t="shared" si="3"/>
        <v>800</v>
      </c>
      <c r="N33" s="73" t="s">
        <v>32</v>
      </c>
      <c r="O33" s="146"/>
      <c r="P33" s="138"/>
    </row>
    <row r="34" spans="1:16" s="110" customFormat="1" ht="45" customHeight="1">
      <c r="A34" s="161" t="s">
        <v>60</v>
      </c>
      <c r="B34" s="150" t="s">
        <v>305</v>
      </c>
      <c r="C34" s="123" t="s">
        <v>33</v>
      </c>
      <c r="D34" s="150" t="s">
        <v>23</v>
      </c>
      <c r="E34" s="89">
        <v>0</v>
      </c>
      <c r="F34" s="89">
        <v>160</v>
      </c>
      <c r="G34" s="89">
        <v>142</v>
      </c>
      <c r="H34" s="89">
        <f t="shared" si="1"/>
        <v>302</v>
      </c>
      <c r="I34" s="175">
        <f>'MATRIZ PLANIFICADA POA, 2022'!J34</f>
        <v>310</v>
      </c>
      <c r="J34" s="115">
        <f t="shared" si="0"/>
        <v>0.97419354838709682</v>
      </c>
      <c r="K34" s="115">
        <f t="shared" si="2"/>
        <v>0.97419354838709682</v>
      </c>
      <c r="L34" s="92">
        <v>2800</v>
      </c>
      <c r="M34" s="92">
        <f t="shared" si="3"/>
        <v>2800</v>
      </c>
      <c r="N34" s="109" t="s">
        <v>34</v>
      </c>
      <c r="O34" s="164"/>
      <c r="P34" s="159"/>
    </row>
    <row r="35" spans="1:16" s="27" customFormat="1" ht="30" customHeight="1">
      <c r="A35" s="154" t="s">
        <v>60</v>
      </c>
      <c r="B35" s="135" t="s">
        <v>305</v>
      </c>
      <c r="C35" s="31" t="s">
        <v>30</v>
      </c>
      <c r="D35" s="135" t="s">
        <v>23</v>
      </c>
      <c r="E35" s="30">
        <v>0</v>
      </c>
      <c r="F35" s="30">
        <v>160</v>
      </c>
      <c r="G35" s="30">
        <v>142</v>
      </c>
      <c r="H35" s="30">
        <f t="shared" si="1"/>
        <v>302</v>
      </c>
      <c r="I35" s="176">
        <f>'MATRIZ PLANIFICADA POA, 2022'!J35</f>
        <v>310</v>
      </c>
      <c r="J35" s="116">
        <f t="shared" si="0"/>
        <v>0.97419354838709682</v>
      </c>
      <c r="K35" s="116">
        <f t="shared" si="2"/>
        <v>0.97419354838709682</v>
      </c>
      <c r="L35" s="32">
        <v>400</v>
      </c>
      <c r="M35" s="32">
        <f t="shared" si="3"/>
        <v>400</v>
      </c>
      <c r="N35" s="64" t="s">
        <v>35</v>
      </c>
      <c r="O35" s="146"/>
      <c r="P35" s="138"/>
    </row>
    <row r="36" spans="1:16" s="27" customFormat="1" ht="30" customHeight="1">
      <c r="A36" s="154" t="s">
        <v>60</v>
      </c>
      <c r="B36" s="135" t="s">
        <v>305</v>
      </c>
      <c r="C36" s="31" t="s">
        <v>30</v>
      </c>
      <c r="D36" s="135" t="s">
        <v>23</v>
      </c>
      <c r="E36" s="30">
        <v>0</v>
      </c>
      <c r="F36" s="30">
        <v>75</v>
      </c>
      <c r="G36" s="30">
        <v>142</v>
      </c>
      <c r="H36" s="30">
        <f t="shared" si="1"/>
        <v>217</v>
      </c>
      <c r="I36" s="176">
        <f>'MATRIZ PLANIFICADA POA, 2022'!J36</f>
        <v>150</v>
      </c>
      <c r="J36" s="116">
        <f t="shared" si="0"/>
        <v>1.4466666666666668</v>
      </c>
      <c r="K36" s="116">
        <f t="shared" si="2"/>
        <v>1</v>
      </c>
      <c r="L36" s="32">
        <v>200</v>
      </c>
      <c r="M36" s="32">
        <f t="shared" si="3"/>
        <v>200</v>
      </c>
      <c r="N36" s="64" t="s">
        <v>38</v>
      </c>
      <c r="O36" s="146"/>
      <c r="P36" s="138"/>
    </row>
    <row r="37" spans="1:16" s="110" customFormat="1" ht="30" customHeight="1">
      <c r="A37" s="161" t="s">
        <v>60</v>
      </c>
      <c r="B37" s="150" t="s">
        <v>305</v>
      </c>
      <c r="C37" s="109" t="s">
        <v>36</v>
      </c>
      <c r="D37" s="150" t="s">
        <v>23</v>
      </c>
      <c r="E37" s="89">
        <v>11</v>
      </c>
      <c r="F37" s="89">
        <v>150</v>
      </c>
      <c r="G37" s="89">
        <v>142</v>
      </c>
      <c r="H37" s="89">
        <f t="shared" si="1"/>
        <v>303</v>
      </c>
      <c r="I37" s="175">
        <f>'MATRIZ PLANIFICADA POA, 2022'!J37</f>
        <v>390</v>
      </c>
      <c r="J37" s="115">
        <f t="shared" si="0"/>
        <v>0.77692307692307694</v>
      </c>
      <c r="K37" s="115">
        <f t="shared" si="2"/>
        <v>0.77692307692307694</v>
      </c>
      <c r="L37" s="92">
        <v>400</v>
      </c>
      <c r="M37" s="92">
        <f>SUM(L37*6)</f>
        <v>2400</v>
      </c>
      <c r="N37" s="109" t="s">
        <v>37</v>
      </c>
      <c r="O37" s="163"/>
      <c r="P37" s="159"/>
    </row>
    <row r="38" spans="1:16" s="27" customFormat="1" ht="30" customHeight="1">
      <c r="A38" s="154" t="s">
        <v>60</v>
      </c>
      <c r="B38" s="135" t="s">
        <v>24</v>
      </c>
      <c r="C38" s="64" t="s">
        <v>40</v>
      </c>
      <c r="D38" s="135" t="s">
        <v>25</v>
      </c>
      <c r="E38" s="30">
        <v>180</v>
      </c>
      <c r="F38" s="30">
        <v>340</v>
      </c>
      <c r="G38" s="30">
        <v>50</v>
      </c>
      <c r="H38" s="30">
        <f t="shared" si="1"/>
        <v>570</v>
      </c>
      <c r="I38" s="176">
        <f>'MATRIZ PLANIFICADA POA, 2022'!J38</f>
        <v>850</v>
      </c>
      <c r="J38" s="116">
        <f t="shared" si="0"/>
        <v>0.6705882352941176</v>
      </c>
      <c r="K38" s="116">
        <f t="shared" si="2"/>
        <v>0.6705882352941176</v>
      </c>
      <c r="L38" s="32">
        <v>1680</v>
      </c>
      <c r="M38" s="32">
        <f t="shared" ref="M38:M51" si="4">SUM(L38:L38)</f>
        <v>1680</v>
      </c>
      <c r="N38" s="64" t="s">
        <v>42</v>
      </c>
      <c r="O38" s="135" t="s">
        <v>26</v>
      </c>
      <c r="P38" s="138"/>
    </row>
    <row r="39" spans="1:16" s="27" customFormat="1" ht="30" customHeight="1">
      <c r="A39" s="154" t="s">
        <v>60</v>
      </c>
      <c r="B39" s="135" t="s">
        <v>24</v>
      </c>
      <c r="C39" s="64" t="s">
        <v>39</v>
      </c>
      <c r="D39" s="135" t="s">
        <v>25</v>
      </c>
      <c r="E39" s="30">
        <v>75</v>
      </c>
      <c r="F39" s="30">
        <v>340</v>
      </c>
      <c r="G39" s="30">
        <v>40</v>
      </c>
      <c r="H39" s="30">
        <f t="shared" si="1"/>
        <v>455</v>
      </c>
      <c r="I39" s="176">
        <f>'MATRIZ PLANIFICADA POA, 2022'!J39</f>
        <v>850</v>
      </c>
      <c r="J39" s="116">
        <f t="shared" si="0"/>
        <v>0.53529411764705881</v>
      </c>
      <c r="K39" s="116">
        <f t="shared" si="2"/>
        <v>0.53529411764705881</v>
      </c>
      <c r="L39" s="32">
        <v>1680</v>
      </c>
      <c r="M39" s="32">
        <f t="shared" si="4"/>
        <v>1680</v>
      </c>
      <c r="N39" s="64" t="s">
        <v>42</v>
      </c>
      <c r="O39" s="137"/>
      <c r="P39" s="138"/>
    </row>
    <row r="40" spans="1:16" s="110" customFormat="1" ht="30" customHeight="1">
      <c r="A40" s="161" t="s">
        <v>60</v>
      </c>
      <c r="B40" s="150" t="s">
        <v>24</v>
      </c>
      <c r="C40" s="109" t="s">
        <v>39</v>
      </c>
      <c r="D40" s="150" t="s">
        <v>25</v>
      </c>
      <c r="E40" s="89">
        <v>150</v>
      </c>
      <c r="F40" s="89">
        <v>340</v>
      </c>
      <c r="G40" s="89">
        <v>142</v>
      </c>
      <c r="H40" s="89">
        <f t="shared" si="1"/>
        <v>632</v>
      </c>
      <c r="I40" s="175">
        <f>'MATRIZ PLANIFICADA POA, 2022'!J40</f>
        <v>850</v>
      </c>
      <c r="J40" s="115">
        <f t="shared" si="0"/>
        <v>0.74352941176470588</v>
      </c>
      <c r="K40" s="115">
        <f t="shared" si="2"/>
        <v>0.74352941176470588</v>
      </c>
      <c r="L40" s="92">
        <v>1680</v>
      </c>
      <c r="M40" s="92">
        <f t="shared" si="4"/>
        <v>1680</v>
      </c>
      <c r="N40" s="109" t="s">
        <v>43</v>
      </c>
      <c r="O40" s="151"/>
      <c r="P40" s="159"/>
    </row>
    <row r="41" spans="1:16" s="110" customFormat="1" ht="30" customHeight="1">
      <c r="A41" s="161" t="s">
        <v>60</v>
      </c>
      <c r="B41" s="150" t="s">
        <v>24</v>
      </c>
      <c r="C41" s="109" t="s">
        <v>63</v>
      </c>
      <c r="D41" s="150" t="s">
        <v>25</v>
      </c>
      <c r="E41" s="89">
        <v>0</v>
      </c>
      <c r="F41" s="89">
        <v>550</v>
      </c>
      <c r="G41" s="89">
        <v>563</v>
      </c>
      <c r="H41" s="89">
        <f t="shared" si="1"/>
        <v>1113</v>
      </c>
      <c r="I41" s="175">
        <f>'MATRIZ PLANIFICADA POA, 2022'!J41</f>
        <v>550</v>
      </c>
      <c r="J41" s="115">
        <f t="shared" si="0"/>
        <v>2.0236363636363635</v>
      </c>
      <c r="K41" s="115">
        <f t="shared" si="2"/>
        <v>1</v>
      </c>
      <c r="L41" s="92">
        <v>1680</v>
      </c>
      <c r="M41" s="92">
        <f t="shared" si="4"/>
        <v>1680</v>
      </c>
      <c r="N41" s="109" t="s">
        <v>44</v>
      </c>
      <c r="O41" s="151"/>
      <c r="P41" s="159"/>
    </row>
    <row r="42" spans="1:16" s="110" customFormat="1" ht="30" customHeight="1">
      <c r="A42" s="161" t="s">
        <v>60</v>
      </c>
      <c r="B42" s="150" t="s">
        <v>24</v>
      </c>
      <c r="C42" s="109" t="s">
        <v>306</v>
      </c>
      <c r="D42" s="150" t="s">
        <v>25</v>
      </c>
      <c r="E42" s="89">
        <v>0</v>
      </c>
      <c r="F42" s="89">
        <v>100</v>
      </c>
      <c r="G42" s="89">
        <v>40</v>
      </c>
      <c r="H42" s="89">
        <f t="shared" si="1"/>
        <v>140</v>
      </c>
      <c r="I42" s="175">
        <f>'MATRIZ PLANIFICADA POA, 2022'!J42</f>
        <v>100</v>
      </c>
      <c r="J42" s="115">
        <f t="shared" si="0"/>
        <v>1.4</v>
      </c>
      <c r="K42" s="115">
        <f t="shared" si="2"/>
        <v>1</v>
      </c>
      <c r="L42" s="92">
        <v>8000</v>
      </c>
      <c r="M42" s="92">
        <f t="shared" si="4"/>
        <v>8000</v>
      </c>
      <c r="N42" s="109" t="s">
        <v>45</v>
      </c>
      <c r="O42" s="151"/>
      <c r="P42" s="159"/>
    </row>
    <row r="43" spans="1:16" s="110" customFormat="1" ht="30" customHeight="1">
      <c r="A43" s="161" t="s">
        <v>60</v>
      </c>
      <c r="B43" s="150" t="s">
        <v>24</v>
      </c>
      <c r="C43" s="109" t="s">
        <v>307</v>
      </c>
      <c r="D43" s="150" t="s">
        <v>25</v>
      </c>
      <c r="E43" s="89">
        <v>0</v>
      </c>
      <c r="F43" s="89">
        <v>100</v>
      </c>
      <c r="G43" s="89">
        <v>17</v>
      </c>
      <c r="H43" s="89">
        <f t="shared" si="1"/>
        <v>117</v>
      </c>
      <c r="I43" s="175">
        <f>'MATRIZ PLANIFICADA POA, 2022'!J43</f>
        <v>100</v>
      </c>
      <c r="J43" s="115">
        <f t="shared" si="0"/>
        <v>1.17</v>
      </c>
      <c r="K43" s="115">
        <f t="shared" si="2"/>
        <v>1</v>
      </c>
      <c r="L43" s="92">
        <v>8000</v>
      </c>
      <c r="M43" s="92">
        <f t="shared" si="4"/>
        <v>8000</v>
      </c>
      <c r="N43" s="109" t="s">
        <v>45</v>
      </c>
      <c r="O43" s="151"/>
      <c r="P43" s="159"/>
    </row>
    <row r="44" spans="1:16" s="27" customFormat="1" ht="30" customHeight="1">
      <c r="A44" s="154" t="s">
        <v>60</v>
      </c>
      <c r="B44" s="135" t="s">
        <v>24</v>
      </c>
      <c r="C44" s="64" t="s">
        <v>41</v>
      </c>
      <c r="D44" s="135" t="s">
        <v>25</v>
      </c>
      <c r="E44" s="30">
        <v>0</v>
      </c>
      <c r="F44" s="30">
        <v>550</v>
      </c>
      <c r="G44" s="30">
        <v>37</v>
      </c>
      <c r="H44" s="30">
        <f t="shared" si="1"/>
        <v>587</v>
      </c>
      <c r="I44" s="176">
        <f>'MATRIZ PLANIFICADA POA, 2022'!J44</f>
        <v>550</v>
      </c>
      <c r="J44" s="116">
        <f t="shared" si="0"/>
        <v>1.0672727272727274</v>
      </c>
      <c r="K44" s="116">
        <f t="shared" si="2"/>
        <v>1</v>
      </c>
      <c r="L44" s="32">
        <v>1050</v>
      </c>
      <c r="M44" s="32">
        <f t="shared" si="4"/>
        <v>1050</v>
      </c>
      <c r="N44" s="64" t="s">
        <v>46</v>
      </c>
      <c r="O44" s="137"/>
      <c r="P44" s="138"/>
    </row>
    <row r="45" spans="1:16" s="27" customFormat="1" ht="30" customHeight="1">
      <c r="A45" s="154" t="s">
        <v>60</v>
      </c>
      <c r="B45" s="135" t="s">
        <v>24</v>
      </c>
      <c r="C45" s="31" t="s">
        <v>47</v>
      </c>
      <c r="D45" s="135" t="s">
        <v>25</v>
      </c>
      <c r="E45" s="30">
        <v>5</v>
      </c>
      <c r="F45" s="30">
        <v>550</v>
      </c>
      <c r="G45" s="30">
        <v>17</v>
      </c>
      <c r="H45" s="30">
        <f t="shared" si="1"/>
        <v>572</v>
      </c>
      <c r="I45" s="176">
        <f>'MATRIZ PLANIFICADA POA, 2022'!J45</f>
        <v>550</v>
      </c>
      <c r="J45" s="116">
        <f t="shared" si="0"/>
        <v>1.04</v>
      </c>
      <c r="K45" s="116">
        <f t="shared" si="2"/>
        <v>1</v>
      </c>
      <c r="L45" s="32">
        <v>1470</v>
      </c>
      <c r="M45" s="32">
        <f t="shared" si="4"/>
        <v>1470</v>
      </c>
      <c r="N45" s="64" t="s">
        <v>48</v>
      </c>
      <c r="O45" s="139"/>
      <c r="P45" s="138"/>
    </row>
    <row r="46" spans="1:16" s="27" customFormat="1" ht="30" customHeight="1">
      <c r="A46" s="154" t="s">
        <v>60</v>
      </c>
      <c r="B46" s="135" t="s">
        <v>308</v>
      </c>
      <c r="C46" s="31" t="s">
        <v>47</v>
      </c>
      <c r="D46" s="135" t="s">
        <v>50</v>
      </c>
      <c r="E46" s="30">
        <v>20</v>
      </c>
      <c r="F46" s="30">
        <v>30</v>
      </c>
      <c r="G46" s="30">
        <v>1</v>
      </c>
      <c r="H46" s="30">
        <f t="shared" si="1"/>
        <v>51</v>
      </c>
      <c r="I46" s="176">
        <f>'MATRIZ PLANIFICADA POA, 2022'!J46</f>
        <v>80</v>
      </c>
      <c r="J46" s="116">
        <f t="shared" si="0"/>
        <v>0.63749999999999996</v>
      </c>
      <c r="K46" s="116">
        <f t="shared" si="2"/>
        <v>0.63749999999999996</v>
      </c>
      <c r="L46" s="32">
        <v>300</v>
      </c>
      <c r="M46" s="32">
        <f t="shared" si="4"/>
        <v>300</v>
      </c>
      <c r="N46" s="64" t="s">
        <v>51</v>
      </c>
      <c r="O46" s="135" t="s">
        <v>52</v>
      </c>
      <c r="P46" s="138"/>
    </row>
    <row r="47" spans="1:16" s="27" customFormat="1" ht="30" customHeight="1">
      <c r="A47" s="154" t="s">
        <v>60</v>
      </c>
      <c r="B47" s="135" t="s">
        <v>308</v>
      </c>
      <c r="C47" s="31" t="s">
        <v>49</v>
      </c>
      <c r="D47" s="135" t="s">
        <v>50</v>
      </c>
      <c r="E47" s="30">
        <v>20</v>
      </c>
      <c r="F47" s="30">
        <v>30</v>
      </c>
      <c r="G47" s="30">
        <v>8</v>
      </c>
      <c r="H47" s="30">
        <f t="shared" si="1"/>
        <v>58</v>
      </c>
      <c r="I47" s="176">
        <f>'MATRIZ PLANIFICADA POA, 2022'!J47</f>
        <v>80</v>
      </c>
      <c r="J47" s="116">
        <f t="shared" si="0"/>
        <v>0.72499999999999998</v>
      </c>
      <c r="K47" s="116">
        <f t="shared" si="2"/>
        <v>0.72499999999999998</v>
      </c>
      <c r="L47" s="32">
        <v>300</v>
      </c>
      <c r="M47" s="32">
        <f t="shared" si="4"/>
        <v>300</v>
      </c>
      <c r="N47" s="64" t="s">
        <v>51</v>
      </c>
      <c r="O47" s="137"/>
      <c r="P47" s="138"/>
    </row>
    <row r="48" spans="1:16" s="27" customFormat="1" ht="30" customHeight="1">
      <c r="A48" s="154" t="s">
        <v>60</v>
      </c>
      <c r="B48" s="135" t="s">
        <v>308</v>
      </c>
      <c r="C48" s="31" t="s">
        <v>33</v>
      </c>
      <c r="D48" s="135" t="s">
        <v>50</v>
      </c>
      <c r="E48" s="30">
        <v>10</v>
      </c>
      <c r="F48" s="30">
        <v>30</v>
      </c>
      <c r="G48" s="30">
        <v>9</v>
      </c>
      <c r="H48" s="30">
        <f t="shared" si="1"/>
        <v>49</v>
      </c>
      <c r="I48" s="176">
        <f>'MATRIZ PLANIFICADA POA, 2022'!J48</f>
        <v>70</v>
      </c>
      <c r="J48" s="116">
        <f t="shared" si="0"/>
        <v>0.7</v>
      </c>
      <c r="K48" s="116">
        <f t="shared" si="2"/>
        <v>0.7</v>
      </c>
      <c r="L48" s="32">
        <v>300</v>
      </c>
      <c r="M48" s="32">
        <f t="shared" si="4"/>
        <v>300</v>
      </c>
      <c r="N48" s="64" t="s">
        <v>45</v>
      </c>
      <c r="O48" s="139"/>
      <c r="P48" s="138"/>
    </row>
    <row r="49" spans="1:16" s="27" customFormat="1" ht="30" customHeight="1">
      <c r="A49" s="154" t="s">
        <v>60</v>
      </c>
      <c r="B49" s="135" t="s">
        <v>309</v>
      </c>
      <c r="C49" s="31" t="s">
        <v>47</v>
      </c>
      <c r="D49" s="135" t="s">
        <v>55</v>
      </c>
      <c r="E49" s="30">
        <v>1</v>
      </c>
      <c r="F49" s="30">
        <v>2</v>
      </c>
      <c r="G49" s="30">
        <v>2</v>
      </c>
      <c r="H49" s="30">
        <f t="shared" si="1"/>
        <v>5</v>
      </c>
      <c r="I49" s="176">
        <f>'MATRIZ PLANIFICADA POA, 2022'!J49</f>
        <v>6</v>
      </c>
      <c r="J49" s="116">
        <f t="shared" si="0"/>
        <v>0.83333333333333337</v>
      </c>
      <c r="K49" s="116">
        <f t="shared" si="2"/>
        <v>0.83333333333333337</v>
      </c>
      <c r="L49" s="30">
        <v>16</v>
      </c>
      <c r="M49" s="30">
        <f t="shared" si="4"/>
        <v>16</v>
      </c>
      <c r="N49" s="64" t="s">
        <v>51</v>
      </c>
      <c r="O49" s="135" t="s">
        <v>52</v>
      </c>
      <c r="P49" s="138"/>
    </row>
    <row r="50" spans="1:16" s="27" customFormat="1" ht="30" customHeight="1">
      <c r="A50" s="154" t="s">
        <v>60</v>
      </c>
      <c r="B50" s="135" t="s">
        <v>309</v>
      </c>
      <c r="C50" s="31" t="s">
        <v>53</v>
      </c>
      <c r="D50" s="135" t="s">
        <v>55</v>
      </c>
      <c r="E50" s="26">
        <v>2</v>
      </c>
      <c r="F50" s="26">
        <v>2</v>
      </c>
      <c r="G50" s="26">
        <v>2</v>
      </c>
      <c r="H50" s="26">
        <f t="shared" si="1"/>
        <v>6</v>
      </c>
      <c r="I50" s="178">
        <f>'MATRIZ PLANIFICADA POA, 2022'!J50</f>
        <v>6</v>
      </c>
      <c r="J50" s="116">
        <f t="shared" si="0"/>
        <v>1</v>
      </c>
      <c r="K50" s="116">
        <f t="shared" si="2"/>
        <v>1</v>
      </c>
      <c r="L50" s="30">
        <v>16</v>
      </c>
      <c r="M50" s="33">
        <f t="shared" si="4"/>
        <v>16</v>
      </c>
      <c r="N50" s="64" t="s">
        <v>51</v>
      </c>
      <c r="O50" s="137"/>
      <c r="P50" s="138"/>
    </row>
    <row r="51" spans="1:16" s="27" customFormat="1" ht="30" customHeight="1">
      <c r="A51" s="154" t="s">
        <v>60</v>
      </c>
      <c r="B51" s="135" t="s">
        <v>309</v>
      </c>
      <c r="C51" s="31" t="s">
        <v>54</v>
      </c>
      <c r="D51" s="135" t="s">
        <v>55</v>
      </c>
      <c r="E51" s="30">
        <v>0</v>
      </c>
      <c r="F51" s="30">
        <v>2</v>
      </c>
      <c r="G51" s="30">
        <v>2</v>
      </c>
      <c r="H51" s="30">
        <f t="shared" si="1"/>
        <v>4</v>
      </c>
      <c r="I51" s="176">
        <f>'MATRIZ PLANIFICADA POA, 2022'!J51</f>
        <v>2</v>
      </c>
      <c r="J51" s="116">
        <f t="shared" si="0"/>
        <v>2</v>
      </c>
      <c r="K51" s="116">
        <f t="shared" si="2"/>
        <v>1</v>
      </c>
      <c r="L51" s="32">
        <v>16</v>
      </c>
      <c r="M51" s="32">
        <f t="shared" si="4"/>
        <v>16</v>
      </c>
      <c r="N51" s="64" t="s">
        <v>45</v>
      </c>
      <c r="O51" s="139"/>
      <c r="P51" s="143"/>
    </row>
    <row r="52" spans="1:16" s="27" customFormat="1" ht="24.75" customHeight="1">
      <c r="A52" s="154" t="s">
        <v>60</v>
      </c>
      <c r="B52" s="135" t="s">
        <v>309</v>
      </c>
      <c r="C52" s="102"/>
      <c r="D52" s="135" t="s">
        <v>55</v>
      </c>
      <c r="E52" s="102"/>
      <c r="F52" s="102"/>
      <c r="G52" s="102"/>
      <c r="H52" s="102">
        <f t="shared" si="1"/>
        <v>0</v>
      </c>
      <c r="I52" s="179">
        <f>'MATRIZ PLANIFICADA POA, 2022'!J52</f>
        <v>0</v>
      </c>
      <c r="J52" s="116" t="e">
        <f t="shared" si="0"/>
        <v>#DIV/0!</v>
      </c>
      <c r="K52" s="116" t="e">
        <f t="shared" si="2"/>
        <v>#DIV/0!</v>
      </c>
      <c r="L52" s="102"/>
      <c r="M52" s="102"/>
      <c r="N52" s="102"/>
      <c r="O52" s="103"/>
      <c r="P52" s="30"/>
    </row>
    <row r="53" spans="1:16" s="110" customFormat="1" ht="48" customHeight="1">
      <c r="A53" s="156" t="s">
        <v>327</v>
      </c>
      <c r="B53" s="109" t="s">
        <v>123</v>
      </c>
      <c r="C53" s="123" t="s">
        <v>125</v>
      </c>
      <c r="D53" s="109" t="s">
        <v>124</v>
      </c>
      <c r="E53" s="89">
        <v>32</v>
      </c>
      <c r="F53" s="89">
        <v>50</v>
      </c>
      <c r="G53" s="89">
        <v>65</v>
      </c>
      <c r="H53" s="89">
        <f t="shared" si="1"/>
        <v>147</v>
      </c>
      <c r="I53" s="175">
        <f>'MATRIZ PLANIFICADA POA, 2022'!J53</f>
        <v>130</v>
      </c>
      <c r="J53" s="115">
        <f t="shared" si="0"/>
        <v>1.1307692307692307</v>
      </c>
      <c r="K53" s="115">
        <f t="shared" si="2"/>
        <v>1</v>
      </c>
      <c r="L53" s="92">
        <v>32</v>
      </c>
      <c r="M53" s="92">
        <f>SUM(L53:L53)</f>
        <v>32</v>
      </c>
      <c r="N53" s="109" t="s">
        <v>126</v>
      </c>
      <c r="O53" s="109" t="s">
        <v>127</v>
      </c>
      <c r="P53" s="157">
        <v>2795000</v>
      </c>
    </row>
    <row r="54" spans="1:16" s="27" customFormat="1" ht="30" customHeight="1">
      <c r="A54" s="153" t="s">
        <v>327</v>
      </c>
      <c r="B54" s="135" t="s">
        <v>128</v>
      </c>
      <c r="C54" s="64" t="s">
        <v>68</v>
      </c>
      <c r="D54" s="135" t="s">
        <v>129</v>
      </c>
      <c r="E54" s="30">
        <v>1</v>
      </c>
      <c r="F54" s="30">
        <v>1</v>
      </c>
      <c r="G54" s="30">
        <v>6</v>
      </c>
      <c r="H54" s="30">
        <f t="shared" si="1"/>
        <v>8</v>
      </c>
      <c r="I54" s="176">
        <f>'MATRIZ PLANIFICADA POA, 2022'!J54</f>
        <v>2</v>
      </c>
      <c r="J54" s="116">
        <f t="shared" si="0"/>
        <v>4</v>
      </c>
      <c r="K54" s="116">
        <f t="shared" si="2"/>
        <v>1</v>
      </c>
      <c r="L54" s="32">
        <v>5</v>
      </c>
      <c r="M54" s="32">
        <f>SUM(L54:L54)</f>
        <v>5</v>
      </c>
      <c r="N54" s="64" t="s">
        <v>131</v>
      </c>
      <c r="O54" s="135" t="s">
        <v>132</v>
      </c>
      <c r="P54" s="138"/>
    </row>
    <row r="55" spans="1:16" s="110" customFormat="1" ht="51" customHeight="1">
      <c r="A55" s="156" t="s">
        <v>327</v>
      </c>
      <c r="B55" s="150" t="s">
        <v>128</v>
      </c>
      <c r="C55" s="109" t="s">
        <v>130</v>
      </c>
      <c r="D55" s="150" t="s">
        <v>129</v>
      </c>
      <c r="E55" s="89">
        <v>1</v>
      </c>
      <c r="F55" s="89">
        <v>1</v>
      </c>
      <c r="G55" s="89">
        <v>15</v>
      </c>
      <c r="H55" s="89">
        <f t="shared" si="1"/>
        <v>17</v>
      </c>
      <c r="I55" s="175">
        <f>'MATRIZ PLANIFICADA POA, 2022'!J55</f>
        <v>2</v>
      </c>
      <c r="J55" s="115">
        <f t="shared" si="0"/>
        <v>8.5</v>
      </c>
      <c r="K55" s="115">
        <f t="shared" si="2"/>
        <v>1</v>
      </c>
      <c r="L55" s="92">
        <v>5</v>
      </c>
      <c r="M55" s="92">
        <f>SUM(L55:L55)</f>
        <v>5</v>
      </c>
      <c r="N55" s="109" t="s">
        <v>133</v>
      </c>
      <c r="O55" s="152"/>
      <c r="P55" s="159"/>
    </row>
    <row r="56" spans="1:16" s="27" customFormat="1" ht="51.75" customHeight="1">
      <c r="A56" s="153" t="s">
        <v>327</v>
      </c>
      <c r="B56" s="64" t="s">
        <v>310</v>
      </c>
      <c r="C56" s="31" t="s">
        <v>47</v>
      </c>
      <c r="D56" s="64" t="s">
        <v>134</v>
      </c>
      <c r="E56" s="30">
        <v>1</v>
      </c>
      <c r="F56" s="30">
        <v>4</v>
      </c>
      <c r="G56" s="30">
        <v>73</v>
      </c>
      <c r="H56" s="30">
        <f t="shared" si="1"/>
        <v>78</v>
      </c>
      <c r="I56" s="176">
        <f>'MATRIZ PLANIFICADA POA, 2022'!J56</f>
        <v>12</v>
      </c>
      <c r="J56" s="116">
        <f t="shared" si="0"/>
        <v>6.5</v>
      </c>
      <c r="K56" s="116">
        <f t="shared" si="2"/>
        <v>1</v>
      </c>
      <c r="L56" s="32">
        <v>12</v>
      </c>
      <c r="M56" s="32">
        <f>SUM(L56:L56)</f>
        <v>12</v>
      </c>
      <c r="N56" s="64" t="s">
        <v>135</v>
      </c>
      <c r="O56" s="135" t="s">
        <v>136</v>
      </c>
      <c r="P56" s="138"/>
    </row>
    <row r="57" spans="1:16" s="27" customFormat="1" ht="51" customHeight="1">
      <c r="A57" s="153" t="s">
        <v>327</v>
      </c>
      <c r="B57" s="64" t="s">
        <v>61</v>
      </c>
      <c r="C57" s="31" t="s">
        <v>138</v>
      </c>
      <c r="D57" s="64" t="s">
        <v>137</v>
      </c>
      <c r="E57" s="30">
        <v>70</v>
      </c>
      <c r="F57" s="30">
        <v>300</v>
      </c>
      <c r="G57" s="30" t="s">
        <v>407</v>
      </c>
      <c r="H57" s="30">
        <f t="shared" si="1"/>
        <v>370</v>
      </c>
      <c r="I57" s="176">
        <f>'MATRIZ PLANIFICADA POA, 2022'!J57</f>
        <v>700</v>
      </c>
      <c r="J57" s="116">
        <f t="shared" si="0"/>
        <v>0.52857142857142858</v>
      </c>
      <c r="K57" s="116">
        <f t="shared" si="2"/>
        <v>0.52857142857142858</v>
      </c>
      <c r="L57" s="32">
        <v>1200</v>
      </c>
      <c r="M57" s="32">
        <f>SUM(L57:L57)</f>
        <v>1200</v>
      </c>
      <c r="N57" s="64" t="s">
        <v>139</v>
      </c>
      <c r="O57" s="139"/>
      <c r="P57" s="143"/>
    </row>
    <row r="58" spans="1:16" s="27" customFormat="1" ht="24" customHeight="1">
      <c r="A58" s="153" t="s">
        <v>327</v>
      </c>
      <c r="B58" s="100"/>
      <c r="C58" s="100"/>
      <c r="D58" s="100"/>
      <c r="E58" s="100"/>
      <c r="F58" s="100"/>
      <c r="G58" s="100"/>
      <c r="H58" s="100">
        <f t="shared" si="1"/>
        <v>0</v>
      </c>
      <c r="I58" s="177"/>
      <c r="J58" s="116" t="e">
        <f t="shared" si="0"/>
        <v>#DIV/0!</v>
      </c>
      <c r="K58" s="116" t="e">
        <f t="shared" si="2"/>
        <v>#DIV/0!</v>
      </c>
      <c r="L58" s="100"/>
      <c r="M58" s="100"/>
      <c r="N58" s="100"/>
      <c r="O58" s="100"/>
      <c r="P58" s="101"/>
    </row>
    <row r="59" spans="1:16" s="27" customFormat="1" ht="24.75" customHeight="1">
      <c r="A59" s="153" t="s">
        <v>116</v>
      </c>
      <c r="B59" s="147" t="s">
        <v>311</v>
      </c>
      <c r="C59" s="81" t="s">
        <v>68</v>
      </c>
      <c r="D59" s="147" t="s">
        <v>316</v>
      </c>
      <c r="E59" s="30">
        <v>1</v>
      </c>
      <c r="F59" s="30">
        <v>1</v>
      </c>
      <c r="G59" s="30">
        <v>2</v>
      </c>
      <c r="H59" s="30">
        <f t="shared" si="1"/>
        <v>4</v>
      </c>
      <c r="I59" s="176">
        <f>'MATRIZ PLANIFICADA POA, 2022'!J59</f>
        <v>4</v>
      </c>
      <c r="J59" s="116">
        <f t="shared" si="0"/>
        <v>1</v>
      </c>
      <c r="K59" s="116">
        <f t="shared" si="2"/>
        <v>1</v>
      </c>
      <c r="L59" s="34">
        <v>6</v>
      </c>
      <c r="M59" s="30">
        <f>SUM(L59:L59)</f>
        <v>6</v>
      </c>
      <c r="N59" s="75" t="s">
        <v>117</v>
      </c>
      <c r="O59" s="135" t="s">
        <v>119</v>
      </c>
      <c r="P59" s="136">
        <v>6522150</v>
      </c>
    </row>
    <row r="60" spans="1:16" s="110" customFormat="1" ht="51" customHeight="1">
      <c r="A60" s="156" t="s">
        <v>116</v>
      </c>
      <c r="B60" s="151" t="s">
        <v>311</v>
      </c>
      <c r="C60" s="123" t="s">
        <v>18</v>
      </c>
      <c r="D60" s="150" t="s">
        <v>316</v>
      </c>
      <c r="E60" s="89">
        <v>159</v>
      </c>
      <c r="F60" s="89">
        <v>340</v>
      </c>
      <c r="G60" s="89">
        <v>300</v>
      </c>
      <c r="H60" s="89">
        <f t="shared" si="1"/>
        <v>799</v>
      </c>
      <c r="I60" s="175">
        <f>'MATRIZ PLANIFICADA POA, 2022'!J60</f>
        <v>807</v>
      </c>
      <c r="J60" s="115">
        <f t="shared" si="0"/>
        <v>0.99008674101610905</v>
      </c>
      <c r="K60" s="115">
        <f t="shared" si="2"/>
        <v>0.99008674101610905</v>
      </c>
      <c r="L60" s="89">
        <v>5</v>
      </c>
      <c r="M60" s="89">
        <f>SUM(L60:L60)</f>
        <v>5</v>
      </c>
      <c r="N60" s="124" t="s">
        <v>118</v>
      </c>
      <c r="O60" s="151"/>
      <c r="P60" s="159"/>
    </row>
    <row r="61" spans="1:16" s="27" customFormat="1" ht="24.75" customHeight="1">
      <c r="A61" s="153" t="s">
        <v>116</v>
      </c>
      <c r="B61" s="148"/>
      <c r="C61" s="35" t="s">
        <v>115</v>
      </c>
      <c r="D61" s="147" t="s">
        <v>316</v>
      </c>
      <c r="E61" s="30">
        <v>140</v>
      </c>
      <c r="F61" s="30">
        <v>340</v>
      </c>
      <c r="G61" s="30">
        <v>300</v>
      </c>
      <c r="H61" s="30">
        <f t="shared" si="1"/>
        <v>780</v>
      </c>
      <c r="I61" s="176">
        <f>'MATRIZ PLANIFICADA POA, 2022'!J61</f>
        <v>807</v>
      </c>
      <c r="J61" s="116">
        <f t="shared" si="0"/>
        <v>0.96654275092936803</v>
      </c>
      <c r="K61" s="116">
        <f t="shared" si="2"/>
        <v>0.96654275092936803</v>
      </c>
      <c r="L61" s="36">
        <v>5</v>
      </c>
      <c r="M61" s="30">
        <f>SUM(L61:L61)</f>
        <v>5</v>
      </c>
      <c r="N61" s="37" t="s">
        <v>53</v>
      </c>
      <c r="O61" s="139"/>
      <c r="P61" s="138"/>
    </row>
    <row r="62" spans="1:16" s="110" customFormat="1" ht="28.5" customHeight="1">
      <c r="A62" s="156" t="s">
        <v>116</v>
      </c>
      <c r="B62" s="150" t="s">
        <v>121</v>
      </c>
      <c r="C62" s="123" t="s">
        <v>315</v>
      </c>
      <c r="D62" s="150" t="s">
        <v>122</v>
      </c>
      <c r="E62" s="89">
        <v>1</v>
      </c>
      <c r="F62" s="89">
        <v>2</v>
      </c>
      <c r="G62" s="89">
        <v>40</v>
      </c>
      <c r="H62" s="89">
        <f t="shared" si="1"/>
        <v>43</v>
      </c>
      <c r="I62" s="175">
        <f>'MATRIZ PLANIFICADA POA, 2022'!J62</f>
        <v>5</v>
      </c>
      <c r="J62" s="115">
        <f t="shared" si="0"/>
        <v>8.6</v>
      </c>
      <c r="K62" s="115">
        <f t="shared" si="2"/>
        <v>1</v>
      </c>
      <c r="L62" s="90">
        <v>5</v>
      </c>
      <c r="M62" s="89">
        <v>11</v>
      </c>
      <c r="N62" s="124" t="s">
        <v>317</v>
      </c>
      <c r="O62" s="150" t="s">
        <v>120</v>
      </c>
      <c r="P62" s="159"/>
    </row>
    <row r="63" spans="1:16" s="110" customFormat="1" ht="51" customHeight="1">
      <c r="A63" s="156" t="s">
        <v>116</v>
      </c>
      <c r="B63" s="150" t="s">
        <v>121</v>
      </c>
      <c r="C63" s="123" t="s">
        <v>18</v>
      </c>
      <c r="D63" s="150" t="s">
        <v>122</v>
      </c>
      <c r="E63" s="89">
        <v>3</v>
      </c>
      <c r="F63" s="89">
        <v>2</v>
      </c>
      <c r="G63" s="89">
        <v>40</v>
      </c>
      <c r="H63" s="89">
        <f t="shared" si="1"/>
        <v>45</v>
      </c>
      <c r="I63" s="175">
        <f>'MATRIZ PLANIFICADA POA, 2022'!J63</f>
        <v>5</v>
      </c>
      <c r="J63" s="115">
        <f t="shared" si="0"/>
        <v>9</v>
      </c>
      <c r="K63" s="115">
        <f t="shared" si="2"/>
        <v>1</v>
      </c>
      <c r="L63" s="89">
        <v>5</v>
      </c>
      <c r="M63" s="89">
        <v>11</v>
      </c>
      <c r="N63" s="124" t="s">
        <v>318</v>
      </c>
      <c r="O63" s="151"/>
      <c r="P63" s="159"/>
    </row>
    <row r="64" spans="1:16" s="27" customFormat="1" ht="24.75" customHeight="1">
      <c r="A64" s="153" t="s">
        <v>116</v>
      </c>
      <c r="B64" s="135" t="s">
        <v>121</v>
      </c>
      <c r="C64" s="31" t="s">
        <v>115</v>
      </c>
      <c r="D64" s="135" t="s">
        <v>122</v>
      </c>
      <c r="E64" s="30">
        <v>1</v>
      </c>
      <c r="F64" s="30">
        <v>2</v>
      </c>
      <c r="G64" s="30">
        <v>40</v>
      </c>
      <c r="H64" s="30">
        <f t="shared" si="1"/>
        <v>43</v>
      </c>
      <c r="I64" s="176">
        <f>'MATRIZ PLANIFICADA POA, 2022'!J64</f>
        <v>5</v>
      </c>
      <c r="J64" s="116">
        <f t="shared" si="0"/>
        <v>8.6</v>
      </c>
      <c r="K64" s="116">
        <f t="shared" si="2"/>
        <v>1</v>
      </c>
      <c r="L64" s="30">
        <v>5</v>
      </c>
      <c r="M64" s="36">
        <v>11</v>
      </c>
      <c r="N64" s="37" t="s">
        <v>319</v>
      </c>
      <c r="O64" s="139"/>
      <c r="P64" s="138"/>
    </row>
    <row r="65" spans="1:17" s="27" customFormat="1" ht="27.75" customHeight="1">
      <c r="A65" s="153" t="s">
        <v>116</v>
      </c>
      <c r="B65" s="73" t="s">
        <v>312</v>
      </c>
      <c r="C65" s="31" t="s">
        <v>130</v>
      </c>
      <c r="D65" s="73" t="s">
        <v>313</v>
      </c>
      <c r="E65" s="30">
        <v>65</v>
      </c>
      <c r="F65" s="30">
        <v>150</v>
      </c>
      <c r="G65" s="30">
        <v>2</v>
      </c>
      <c r="H65" s="30">
        <f t="shared" si="1"/>
        <v>217</v>
      </c>
      <c r="I65" s="176">
        <f>'MATRIZ PLANIFICADA POA, 2022'!J65</f>
        <v>400</v>
      </c>
      <c r="J65" s="116">
        <f t="shared" si="0"/>
        <v>0.54249999999999998</v>
      </c>
      <c r="K65" s="116">
        <f t="shared" si="2"/>
        <v>0.54249999999999998</v>
      </c>
      <c r="L65" s="36">
        <v>1500</v>
      </c>
      <c r="M65" s="30">
        <f>SUM(L65:L65)</f>
        <v>1500</v>
      </c>
      <c r="N65" s="37" t="s">
        <v>157</v>
      </c>
      <c r="O65" s="135" t="s">
        <v>320</v>
      </c>
      <c r="P65" s="138"/>
    </row>
    <row r="66" spans="1:17" s="27" customFormat="1" ht="30" customHeight="1">
      <c r="A66" s="153" t="s">
        <v>116</v>
      </c>
      <c r="B66" s="73" t="s">
        <v>329</v>
      </c>
      <c r="C66" s="35" t="s">
        <v>130</v>
      </c>
      <c r="D66" s="73" t="s">
        <v>314</v>
      </c>
      <c r="E66" s="30">
        <v>68</v>
      </c>
      <c r="F66" s="30">
        <v>250</v>
      </c>
      <c r="G66" s="30">
        <v>2</v>
      </c>
      <c r="H66" s="30">
        <f t="shared" si="1"/>
        <v>320</v>
      </c>
      <c r="I66" s="176">
        <f>'MATRIZ PLANIFICADA POA, 2022'!J66</f>
        <v>570</v>
      </c>
      <c r="J66" s="116">
        <f t="shared" si="0"/>
        <v>0.56140350877192979</v>
      </c>
      <c r="K66" s="116">
        <f t="shared" si="2"/>
        <v>0.56140350877192979</v>
      </c>
      <c r="L66" s="36">
        <v>1900</v>
      </c>
      <c r="M66" s="30">
        <f>SUM(L66:L66)</f>
        <v>1900</v>
      </c>
      <c r="N66" s="37" t="s">
        <v>157</v>
      </c>
      <c r="O66" s="139"/>
      <c r="P66" s="143"/>
    </row>
    <row r="67" spans="1:17" s="27" customFormat="1" ht="24" customHeight="1">
      <c r="A67" s="153" t="s">
        <v>116</v>
      </c>
      <c r="B67" s="100"/>
      <c r="C67" s="100"/>
      <c r="D67" s="100"/>
      <c r="E67" s="100"/>
      <c r="F67" s="100"/>
      <c r="G67" s="100"/>
      <c r="H67" s="100">
        <f t="shared" si="1"/>
        <v>0</v>
      </c>
      <c r="I67" s="177"/>
      <c r="J67" s="116" t="e">
        <f t="shared" si="0"/>
        <v>#DIV/0!</v>
      </c>
      <c r="K67" s="116" t="e">
        <f t="shared" si="2"/>
        <v>#DIV/0!</v>
      </c>
      <c r="L67" s="100"/>
      <c r="M67" s="100"/>
      <c r="N67" s="100"/>
      <c r="O67" s="100"/>
      <c r="P67" s="101"/>
    </row>
    <row r="68" spans="1:17" s="110" customFormat="1" ht="51" customHeight="1">
      <c r="A68" s="156" t="s">
        <v>328</v>
      </c>
      <c r="B68" s="149" t="s">
        <v>330</v>
      </c>
      <c r="C68" s="125" t="s">
        <v>17</v>
      </c>
      <c r="D68" s="149" t="s">
        <v>331</v>
      </c>
      <c r="E68" s="89">
        <v>70</v>
      </c>
      <c r="F68" s="89">
        <v>150</v>
      </c>
      <c r="G68" s="89">
        <v>132</v>
      </c>
      <c r="H68" s="89">
        <f t="shared" si="1"/>
        <v>352</v>
      </c>
      <c r="I68" s="175">
        <f>'MATRIZ PLANIFICADA POA, 2022'!J68</f>
        <v>400</v>
      </c>
      <c r="J68" s="115">
        <f t="shared" si="0"/>
        <v>0.88</v>
      </c>
      <c r="K68" s="115">
        <f t="shared" si="2"/>
        <v>0.88</v>
      </c>
      <c r="L68" s="89">
        <f>+H68*0.2</f>
        <v>70.400000000000006</v>
      </c>
      <c r="M68" s="89" t="e">
        <f>3*#REF!</f>
        <v>#REF!</v>
      </c>
      <c r="N68" s="126" t="s">
        <v>347</v>
      </c>
      <c r="O68" s="150" t="s">
        <v>371</v>
      </c>
      <c r="P68" s="157">
        <v>3829750</v>
      </c>
      <c r="Q68" s="110">
        <f>SUM(E68:G68)</f>
        <v>352</v>
      </c>
    </row>
    <row r="69" spans="1:17" s="110" customFormat="1" ht="51" customHeight="1">
      <c r="A69" s="156" t="s">
        <v>328</v>
      </c>
      <c r="B69" s="149" t="s">
        <v>330</v>
      </c>
      <c r="C69" s="127" t="s">
        <v>332</v>
      </c>
      <c r="D69" s="149" t="s">
        <v>331</v>
      </c>
      <c r="E69" s="89">
        <v>85</v>
      </c>
      <c r="F69" s="89">
        <v>150</v>
      </c>
      <c r="G69" s="89">
        <v>132</v>
      </c>
      <c r="H69" s="89">
        <f t="shared" si="1"/>
        <v>367</v>
      </c>
      <c r="I69" s="175">
        <f>'MATRIZ PLANIFICADA POA, 2022'!J69</f>
        <v>400</v>
      </c>
      <c r="J69" s="115">
        <f t="shared" si="0"/>
        <v>0.91749999999999998</v>
      </c>
      <c r="K69" s="115">
        <f t="shared" si="2"/>
        <v>0.91749999999999998</v>
      </c>
      <c r="L69" s="89">
        <f>0.2*H69</f>
        <v>73.400000000000006</v>
      </c>
      <c r="M69" s="89" t="e">
        <f>34*#REF!</f>
        <v>#REF!</v>
      </c>
      <c r="N69" s="126" t="s">
        <v>348</v>
      </c>
      <c r="O69" s="151"/>
      <c r="P69" s="159"/>
    </row>
    <row r="70" spans="1:17" s="110" customFormat="1" ht="46" customHeight="1">
      <c r="A70" s="156" t="s">
        <v>328</v>
      </c>
      <c r="B70" s="149" t="s">
        <v>330</v>
      </c>
      <c r="C70" s="127" t="s">
        <v>333</v>
      </c>
      <c r="D70" s="149" t="s">
        <v>331</v>
      </c>
      <c r="E70" s="89">
        <v>150</v>
      </c>
      <c r="F70" s="89">
        <v>300</v>
      </c>
      <c r="G70" s="89">
        <v>132</v>
      </c>
      <c r="H70" s="89">
        <f t="shared" si="1"/>
        <v>582</v>
      </c>
      <c r="I70" s="175">
        <f>'MATRIZ PLANIFICADA POA, 2022'!J70</f>
        <v>800</v>
      </c>
      <c r="J70" s="115">
        <f t="shared" si="0"/>
        <v>0.72750000000000004</v>
      </c>
      <c r="K70" s="115">
        <f t="shared" si="2"/>
        <v>0.72750000000000004</v>
      </c>
      <c r="L70" s="89">
        <f>+H70*0.2</f>
        <v>116.4</v>
      </c>
      <c r="M70" s="89">
        <v>1001</v>
      </c>
      <c r="N70" s="126" t="s">
        <v>349</v>
      </c>
      <c r="O70" s="152"/>
      <c r="P70" s="159"/>
    </row>
    <row r="71" spans="1:17" s="110" customFormat="1" ht="46" customHeight="1">
      <c r="A71" s="156" t="s">
        <v>328</v>
      </c>
      <c r="B71" s="149" t="s">
        <v>334</v>
      </c>
      <c r="C71" s="128" t="s">
        <v>336</v>
      </c>
      <c r="D71" s="149" t="s">
        <v>335</v>
      </c>
      <c r="E71" s="89">
        <v>3</v>
      </c>
      <c r="F71" s="89">
        <v>3</v>
      </c>
      <c r="G71" s="89">
        <v>21</v>
      </c>
      <c r="H71" s="89">
        <f t="shared" si="1"/>
        <v>27</v>
      </c>
      <c r="I71" s="175">
        <f>'MATRIZ PLANIFICADA POA, 2022'!J71</f>
        <v>9</v>
      </c>
      <c r="J71" s="115">
        <f t="shared" si="0"/>
        <v>3</v>
      </c>
      <c r="K71" s="115">
        <f t="shared" si="2"/>
        <v>1</v>
      </c>
      <c r="L71" s="89">
        <v>4</v>
      </c>
      <c r="M71" s="89">
        <v>15</v>
      </c>
      <c r="N71" s="129" t="s">
        <v>350</v>
      </c>
      <c r="O71" s="150" t="s">
        <v>373</v>
      </c>
      <c r="P71" s="159"/>
    </row>
    <row r="72" spans="1:17" s="110" customFormat="1" ht="46" customHeight="1">
      <c r="A72" s="156" t="s">
        <v>328</v>
      </c>
      <c r="B72" s="149" t="s">
        <v>334</v>
      </c>
      <c r="C72" s="128" t="s">
        <v>337</v>
      </c>
      <c r="D72" s="149" t="s">
        <v>335</v>
      </c>
      <c r="E72" s="89">
        <v>70</v>
      </c>
      <c r="F72" s="89">
        <v>250</v>
      </c>
      <c r="G72" s="89">
        <v>21</v>
      </c>
      <c r="H72" s="89">
        <f t="shared" si="1"/>
        <v>341</v>
      </c>
      <c r="I72" s="175">
        <f>'MATRIZ PLANIFICADA POA, 2022'!J72</f>
        <v>570</v>
      </c>
      <c r="J72" s="115">
        <f t="shared" si="0"/>
        <v>0.59824561403508769</v>
      </c>
      <c r="K72" s="115">
        <f t="shared" si="2"/>
        <v>0.59824561403508769</v>
      </c>
      <c r="L72" s="89">
        <f>+H72*0.3</f>
        <v>102.3</v>
      </c>
      <c r="M72" s="89">
        <v>713</v>
      </c>
      <c r="N72" s="125" t="s">
        <v>115</v>
      </c>
      <c r="O72" s="151"/>
      <c r="P72" s="159"/>
    </row>
    <row r="73" spans="1:17" s="110" customFormat="1" ht="46" customHeight="1">
      <c r="A73" s="156" t="s">
        <v>328</v>
      </c>
      <c r="B73" s="149" t="s">
        <v>334</v>
      </c>
      <c r="C73" s="128" t="s">
        <v>156</v>
      </c>
      <c r="D73" s="149" t="s">
        <v>335</v>
      </c>
      <c r="E73" s="89">
        <v>70</v>
      </c>
      <c r="F73" s="89">
        <v>250</v>
      </c>
      <c r="G73" s="89">
        <v>21</v>
      </c>
      <c r="H73" s="89">
        <f t="shared" si="1"/>
        <v>341</v>
      </c>
      <c r="I73" s="175">
        <f>'MATRIZ PLANIFICADA POA, 2022'!J73</f>
        <v>570</v>
      </c>
      <c r="J73" s="115">
        <f t="shared" si="0"/>
        <v>0.59824561403508769</v>
      </c>
      <c r="K73" s="115">
        <f t="shared" si="2"/>
        <v>0.59824561403508769</v>
      </c>
      <c r="L73" s="89">
        <v>0</v>
      </c>
      <c r="M73" s="89">
        <v>2</v>
      </c>
      <c r="N73" s="125" t="s">
        <v>351</v>
      </c>
      <c r="O73" s="152"/>
      <c r="P73" s="159"/>
    </row>
    <row r="74" spans="1:17" s="110" customFormat="1" ht="46" customHeight="1">
      <c r="A74" s="156" t="s">
        <v>328</v>
      </c>
      <c r="B74" s="149" t="s">
        <v>338</v>
      </c>
      <c r="C74" s="128" t="s">
        <v>336</v>
      </c>
      <c r="D74" s="149" t="s">
        <v>339</v>
      </c>
      <c r="E74" s="89">
        <v>1</v>
      </c>
      <c r="F74" s="89">
        <v>3</v>
      </c>
      <c r="G74" s="89">
        <v>21</v>
      </c>
      <c r="H74" s="89">
        <f t="shared" si="1"/>
        <v>25</v>
      </c>
      <c r="I74" s="175">
        <f>'MATRIZ PLANIFICADA POA, 2022'!J74</f>
        <v>9</v>
      </c>
      <c r="J74" s="115">
        <f t="shared" si="0"/>
        <v>2.7777777777777777</v>
      </c>
      <c r="K74" s="115">
        <f t="shared" si="2"/>
        <v>1</v>
      </c>
      <c r="L74" s="89">
        <v>4</v>
      </c>
      <c r="M74" s="89">
        <v>15</v>
      </c>
      <c r="N74" s="129" t="s">
        <v>352</v>
      </c>
      <c r="O74" s="150" t="s">
        <v>372</v>
      </c>
      <c r="P74" s="159"/>
    </row>
    <row r="75" spans="1:17" s="110" customFormat="1" ht="46" customHeight="1">
      <c r="A75" s="156" t="s">
        <v>328</v>
      </c>
      <c r="B75" s="149" t="s">
        <v>338</v>
      </c>
      <c r="C75" s="127" t="s">
        <v>332</v>
      </c>
      <c r="D75" s="149" t="s">
        <v>339</v>
      </c>
      <c r="E75" s="89">
        <v>31</v>
      </c>
      <c r="F75" s="89">
        <v>250</v>
      </c>
      <c r="G75" s="89">
        <v>229</v>
      </c>
      <c r="H75" s="89">
        <f t="shared" si="1"/>
        <v>510</v>
      </c>
      <c r="I75" s="175">
        <f>'MATRIZ PLANIFICADA POA, 2022'!J75</f>
        <v>570</v>
      </c>
      <c r="J75" s="115">
        <f t="shared" si="0"/>
        <v>0.89473684210526316</v>
      </c>
      <c r="K75" s="115">
        <f t="shared" si="2"/>
        <v>0.89473684210526316</v>
      </c>
      <c r="L75" s="89">
        <f>0.3*H75</f>
        <v>153</v>
      </c>
      <c r="M75" s="89" t="e">
        <f>32*#REF!</f>
        <v>#REF!</v>
      </c>
      <c r="N75" s="125" t="s">
        <v>353</v>
      </c>
      <c r="O75" s="152"/>
      <c r="P75" s="159"/>
    </row>
    <row r="76" spans="1:17" s="110" customFormat="1" ht="46" customHeight="1">
      <c r="A76" s="156" t="s">
        <v>328</v>
      </c>
      <c r="B76" s="150" t="s">
        <v>340</v>
      </c>
      <c r="C76" s="128" t="s">
        <v>47</v>
      </c>
      <c r="D76" s="150" t="s">
        <v>341</v>
      </c>
      <c r="E76" s="89">
        <v>10</v>
      </c>
      <c r="F76" s="89">
        <v>15</v>
      </c>
      <c r="G76" s="89">
        <v>0</v>
      </c>
      <c r="H76" s="89">
        <f t="shared" si="1"/>
        <v>25</v>
      </c>
      <c r="I76" s="175">
        <f>'MATRIZ PLANIFICADA POA, 2022'!J76</f>
        <v>35</v>
      </c>
      <c r="J76" s="115">
        <f t="shared" si="0"/>
        <v>0.7142857142857143</v>
      </c>
      <c r="K76" s="115">
        <f t="shared" si="2"/>
        <v>0.7142857142857143</v>
      </c>
      <c r="L76" s="89">
        <f>0.2*H76</f>
        <v>5</v>
      </c>
      <c r="M76" s="89" t="e">
        <f>7*#REF!</f>
        <v>#REF!</v>
      </c>
      <c r="N76" s="122" t="s">
        <v>354</v>
      </c>
      <c r="O76" s="150" t="s">
        <v>374</v>
      </c>
      <c r="P76" s="159"/>
    </row>
    <row r="77" spans="1:17" s="110" customFormat="1" ht="46" customHeight="1">
      <c r="A77" s="156" t="s">
        <v>328</v>
      </c>
      <c r="B77" s="150" t="s">
        <v>340</v>
      </c>
      <c r="C77" s="127" t="s">
        <v>332</v>
      </c>
      <c r="D77" s="150" t="s">
        <v>341</v>
      </c>
      <c r="E77" s="89">
        <v>31</v>
      </c>
      <c r="F77" s="89">
        <v>25</v>
      </c>
      <c r="G77" s="89">
        <v>0</v>
      </c>
      <c r="H77" s="89">
        <f t="shared" si="1"/>
        <v>56</v>
      </c>
      <c r="I77" s="175">
        <f>'MATRIZ PLANIFICADA POA, 2022'!J77</f>
        <v>75</v>
      </c>
      <c r="J77" s="115">
        <f t="shared" si="0"/>
        <v>0.7466666666666667</v>
      </c>
      <c r="K77" s="115">
        <f t="shared" si="2"/>
        <v>0.7466666666666667</v>
      </c>
      <c r="L77" s="89">
        <f>H77*20%</f>
        <v>11.200000000000001</v>
      </c>
      <c r="M77" s="89" t="e">
        <f>34*#REF!</f>
        <v>#REF!</v>
      </c>
      <c r="N77" s="127" t="s">
        <v>355</v>
      </c>
      <c r="O77" s="151"/>
      <c r="P77" s="159"/>
    </row>
    <row r="78" spans="1:17" s="110" customFormat="1" ht="46" customHeight="1">
      <c r="A78" s="156" t="s">
        <v>328</v>
      </c>
      <c r="B78" s="150" t="s">
        <v>340</v>
      </c>
      <c r="C78" s="128" t="s">
        <v>342</v>
      </c>
      <c r="D78" s="150" t="s">
        <v>341</v>
      </c>
      <c r="E78" s="89">
        <v>25</v>
      </c>
      <c r="F78" s="89">
        <v>25</v>
      </c>
      <c r="G78" s="89">
        <v>0</v>
      </c>
      <c r="H78" s="89">
        <f t="shared" si="1"/>
        <v>50</v>
      </c>
      <c r="I78" s="175">
        <f>'MATRIZ PLANIFICADA POA, 2022'!J78</f>
        <v>75</v>
      </c>
      <c r="J78" s="115">
        <f t="shared" si="0"/>
        <v>0.66666666666666663</v>
      </c>
      <c r="K78" s="115">
        <f t="shared" si="2"/>
        <v>0.66666666666666663</v>
      </c>
      <c r="L78" s="89">
        <f>H78*20%</f>
        <v>10</v>
      </c>
      <c r="M78" s="89">
        <v>101</v>
      </c>
      <c r="N78" s="127" t="s">
        <v>349</v>
      </c>
      <c r="O78" s="152"/>
      <c r="P78" s="159"/>
    </row>
    <row r="79" spans="1:17" s="110" customFormat="1" ht="46" customHeight="1">
      <c r="A79" s="156" t="s">
        <v>328</v>
      </c>
      <c r="B79" s="150" t="s">
        <v>343</v>
      </c>
      <c r="C79" s="128" t="s">
        <v>47</v>
      </c>
      <c r="D79" s="149" t="s">
        <v>344</v>
      </c>
      <c r="E79" s="89">
        <v>4</v>
      </c>
      <c r="F79" s="89">
        <v>4</v>
      </c>
      <c r="G79" s="89">
        <v>0</v>
      </c>
      <c r="H79" s="89">
        <f t="shared" si="1"/>
        <v>8</v>
      </c>
      <c r="I79" s="175">
        <f>'MATRIZ PLANIFICADA POA, 2022'!J79</f>
        <v>12</v>
      </c>
      <c r="J79" s="115">
        <f t="shared" si="0"/>
        <v>0.66666666666666663</v>
      </c>
      <c r="K79" s="115">
        <f t="shared" si="2"/>
        <v>0.66666666666666663</v>
      </c>
      <c r="L79" s="89">
        <f>0.5*H79</f>
        <v>4</v>
      </c>
      <c r="M79" s="89" t="e">
        <f>32*#REF!</f>
        <v>#REF!</v>
      </c>
      <c r="N79" s="122" t="s">
        <v>354</v>
      </c>
      <c r="O79" s="150" t="s">
        <v>375</v>
      </c>
      <c r="P79" s="159"/>
    </row>
    <row r="80" spans="1:17" s="110" customFormat="1" ht="46" customHeight="1">
      <c r="A80" s="156" t="s">
        <v>328</v>
      </c>
      <c r="B80" s="150" t="s">
        <v>343</v>
      </c>
      <c r="C80" s="128" t="s">
        <v>345</v>
      </c>
      <c r="D80" s="149" t="s">
        <v>344</v>
      </c>
      <c r="E80" s="89">
        <v>1</v>
      </c>
      <c r="F80" s="89">
        <v>1</v>
      </c>
      <c r="G80" s="89">
        <v>0</v>
      </c>
      <c r="H80" s="89">
        <f t="shared" si="1"/>
        <v>2</v>
      </c>
      <c r="I80" s="175">
        <f>'MATRIZ PLANIFICADA POA, 2022'!J80</f>
        <v>3</v>
      </c>
      <c r="J80" s="115">
        <f t="shared" si="0"/>
        <v>0.66666666666666663</v>
      </c>
      <c r="K80" s="115">
        <f t="shared" si="2"/>
        <v>0.66666666666666663</v>
      </c>
      <c r="L80" s="89">
        <v>4</v>
      </c>
      <c r="M80" s="89">
        <v>15</v>
      </c>
      <c r="N80" s="122" t="s">
        <v>356</v>
      </c>
      <c r="O80" s="151"/>
      <c r="P80" s="159"/>
    </row>
    <row r="81" spans="1:16" s="110" customFormat="1" ht="44.5" customHeight="1">
      <c r="A81" s="156" t="s">
        <v>328</v>
      </c>
      <c r="B81" s="150" t="s">
        <v>343</v>
      </c>
      <c r="C81" s="128" t="s">
        <v>346</v>
      </c>
      <c r="D81" s="149" t="s">
        <v>344</v>
      </c>
      <c r="E81" s="89">
        <v>2</v>
      </c>
      <c r="F81" s="89">
        <v>4</v>
      </c>
      <c r="G81" s="89">
        <v>0</v>
      </c>
      <c r="H81" s="89">
        <f t="shared" ref="H81:H144" si="5">SUM(E81:G81)</f>
        <v>6</v>
      </c>
      <c r="I81" s="175">
        <f>'MATRIZ PLANIFICADA POA, 2022'!J81</f>
        <v>10</v>
      </c>
      <c r="J81" s="115">
        <f t="shared" ref="J81:J144" si="6">H81/I81</f>
        <v>0.6</v>
      </c>
      <c r="K81" s="115">
        <f t="shared" ref="K81:K144" si="7">IF(J81&gt;=100%,100%,H81/I81)</f>
        <v>0.6</v>
      </c>
      <c r="L81" s="89">
        <f>H81*20%</f>
        <v>1.2000000000000002</v>
      </c>
      <c r="M81" s="89" t="e">
        <f>50*#REF!</f>
        <v>#REF!</v>
      </c>
      <c r="N81" s="127" t="s">
        <v>357</v>
      </c>
      <c r="O81" s="152"/>
      <c r="P81" s="165"/>
    </row>
    <row r="82" spans="1:16" s="27" customFormat="1" ht="24" customHeight="1">
      <c r="A82" s="153" t="s">
        <v>328</v>
      </c>
      <c r="B82" s="150" t="s">
        <v>343</v>
      </c>
      <c r="C82" s="100"/>
      <c r="D82" s="149" t="s">
        <v>344</v>
      </c>
      <c r="E82" s="100"/>
      <c r="F82" s="100"/>
      <c r="G82" s="100"/>
      <c r="H82" s="100">
        <f t="shared" si="5"/>
        <v>0</v>
      </c>
      <c r="I82" s="177">
        <f>'MATRIZ PLANIFICADA POA, 2022'!J82</f>
        <v>0</v>
      </c>
      <c r="J82" s="116" t="e">
        <f t="shared" si="6"/>
        <v>#DIV/0!</v>
      </c>
      <c r="K82" s="116" t="e">
        <f t="shared" si="7"/>
        <v>#DIV/0!</v>
      </c>
      <c r="L82" s="100"/>
      <c r="M82" s="100"/>
      <c r="N82" s="100"/>
      <c r="O82" s="100"/>
      <c r="P82" s="100"/>
    </row>
    <row r="83" spans="1:16" s="110" customFormat="1" ht="44.5" customHeight="1">
      <c r="A83" s="156" t="s">
        <v>140</v>
      </c>
      <c r="B83" s="150" t="s">
        <v>141</v>
      </c>
      <c r="C83" s="122" t="s">
        <v>62</v>
      </c>
      <c r="D83" s="150" t="s">
        <v>142</v>
      </c>
      <c r="E83" s="89">
        <v>195</v>
      </c>
      <c r="F83" s="89">
        <v>275</v>
      </c>
      <c r="G83" s="89">
        <v>362</v>
      </c>
      <c r="H83" s="89">
        <f t="shared" si="5"/>
        <v>832</v>
      </c>
      <c r="I83" s="175">
        <f>'MATRIZ PLANIFICADA POA, 2022'!J83</f>
        <v>645</v>
      </c>
      <c r="J83" s="115">
        <f t="shared" si="6"/>
        <v>1.289922480620155</v>
      </c>
      <c r="K83" s="115">
        <f t="shared" si="7"/>
        <v>1</v>
      </c>
      <c r="L83" s="92">
        <v>1260</v>
      </c>
      <c r="M83" s="92">
        <f t="shared" ref="M83:M95" si="8">SUM(L83:L83)</f>
        <v>1260</v>
      </c>
      <c r="N83" s="122" t="s">
        <v>144</v>
      </c>
      <c r="O83" s="150" t="s">
        <v>145</v>
      </c>
      <c r="P83" s="157">
        <v>9660000</v>
      </c>
    </row>
    <row r="84" spans="1:16" s="27" customFormat="1" ht="20.25" customHeight="1">
      <c r="A84" s="153" t="s">
        <v>140</v>
      </c>
      <c r="B84" s="135" t="s">
        <v>141</v>
      </c>
      <c r="C84" s="73" t="s">
        <v>62</v>
      </c>
      <c r="D84" s="135" t="s">
        <v>142</v>
      </c>
      <c r="E84" s="30">
        <v>195</v>
      </c>
      <c r="F84" s="30">
        <v>275</v>
      </c>
      <c r="G84" s="30">
        <v>362</v>
      </c>
      <c r="H84" s="30">
        <f t="shared" si="5"/>
        <v>832</v>
      </c>
      <c r="I84" s="176">
        <f>'MATRIZ PLANIFICADA POA, 2022'!J84</f>
        <v>645</v>
      </c>
      <c r="J84" s="116">
        <f t="shared" si="6"/>
        <v>1.289922480620155</v>
      </c>
      <c r="K84" s="116">
        <f t="shared" si="7"/>
        <v>1</v>
      </c>
      <c r="L84" s="32">
        <v>15</v>
      </c>
      <c r="M84" s="32">
        <f t="shared" si="8"/>
        <v>15</v>
      </c>
      <c r="N84" s="73" t="s">
        <v>321</v>
      </c>
      <c r="O84" s="137"/>
      <c r="P84" s="138"/>
    </row>
    <row r="85" spans="1:16" s="27" customFormat="1" ht="21.75" customHeight="1">
      <c r="A85" s="153" t="s">
        <v>140</v>
      </c>
      <c r="B85" s="135" t="s">
        <v>141</v>
      </c>
      <c r="C85" s="73" t="s">
        <v>143</v>
      </c>
      <c r="D85" s="135" t="s">
        <v>142</v>
      </c>
      <c r="E85" s="30">
        <v>1</v>
      </c>
      <c r="F85" s="30">
        <v>1</v>
      </c>
      <c r="G85" s="30">
        <v>362</v>
      </c>
      <c r="H85" s="30">
        <f t="shared" si="5"/>
        <v>364</v>
      </c>
      <c r="I85" s="176">
        <f>'MATRIZ PLANIFICADA POA, 2022'!J85</f>
        <v>3</v>
      </c>
      <c r="J85" s="116">
        <f t="shared" si="6"/>
        <v>121.33333333333333</v>
      </c>
      <c r="K85" s="116">
        <f t="shared" si="7"/>
        <v>1</v>
      </c>
      <c r="L85" s="26">
        <v>1</v>
      </c>
      <c r="M85" s="32">
        <f t="shared" si="8"/>
        <v>1</v>
      </c>
      <c r="N85" s="73" t="s">
        <v>146</v>
      </c>
      <c r="O85" s="139"/>
      <c r="P85" s="138"/>
    </row>
    <row r="86" spans="1:16" s="110" customFormat="1" ht="46" customHeight="1">
      <c r="A86" s="156" t="s">
        <v>140</v>
      </c>
      <c r="B86" s="150" t="s">
        <v>147</v>
      </c>
      <c r="C86" s="166" t="s">
        <v>68</v>
      </c>
      <c r="D86" s="150" t="s">
        <v>148</v>
      </c>
      <c r="E86" s="89">
        <v>6</v>
      </c>
      <c r="F86" s="89">
        <v>6</v>
      </c>
      <c r="G86" s="89">
        <v>362</v>
      </c>
      <c r="H86" s="89">
        <f t="shared" si="5"/>
        <v>374</v>
      </c>
      <c r="I86" s="175">
        <f>'MATRIZ PLANIFICADA POA, 2022'!J86</f>
        <v>18</v>
      </c>
      <c r="J86" s="115">
        <f t="shared" si="6"/>
        <v>20.777777777777779</v>
      </c>
      <c r="K86" s="115">
        <f t="shared" si="7"/>
        <v>1</v>
      </c>
      <c r="L86" s="89">
        <v>1</v>
      </c>
      <c r="M86" s="92">
        <f t="shared" si="8"/>
        <v>1</v>
      </c>
      <c r="N86" s="122" t="s">
        <v>150</v>
      </c>
      <c r="O86" s="150" t="s">
        <v>151</v>
      </c>
      <c r="P86" s="159"/>
    </row>
    <row r="87" spans="1:16" s="27" customFormat="1" ht="30" customHeight="1">
      <c r="A87" s="153" t="s">
        <v>140</v>
      </c>
      <c r="B87" s="135" t="s">
        <v>147</v>
      </c>
      <c r="C87" s="73" t="s">
        <v>149</v>
      </c>
      <c r="D87" s="135" t="s">
        <v>148</v>
      </c>
      <c r="E87" s="30">
        <v>96</v>
      </c>
      <c r="F87" s="30">
        <v>275</v>
      </c>
      <c r="G87" s="30">
        <v>362</v>
      </c>
      <c r="H87" s="30">
        <f t="shared" si="5"/>
        <v>733</v>
      </c>
      <c r="I87" s="176">
        <f>'MATRIZ PLANIFICADA POA, 2022'!J87</f>
        <v>645</v>
      </c>
      <c r="J87" s="116">
        <f t="shared" si="6"/>
        <v>1.1364341085271319</v>
      </c>
      <c r="K87" s="116">
        <f t="shared" si="7"/>
        <v>1</v>
      </c>
      <c r="L87" s="30">
        <v>15</v>
      </c>
      <c r="M87" s="32">
        <f t="shared" si="8"/>
        <v>15</v>
      </c>
      <c r="N87" s="73" t="s">
        <v>152</v>
      </c>
      <c r="O87" s="137"/>
      <c r="P87" s="138"/>
    </row>
    <row r="88" spans="1:16" s="110" customFormat="1" ht="46" customHeight="1">
      <c r="A88" s="156" t="s">
        <v>140</v>
      </c>
      <c r="B88" s="150" t="s">
        <v>147</v>
      </c>
      <c r="C88" s="166" t="s">
        <v>115</v>
      </c>
      <c r="D88" s="150" t="s">
        <v>148</v>
      </c>
      <c r="E88" s="89">
        <v>90</v>
      </c>
      <c r="F88" s="89">
        <v>275</v>
      </c>
      <c r="G88" s="89">
        <v>362</v>
      </c>
      <c r="H88" s="89">
        <f t="shared" si="5"/>
        <v>727</v>
      </c>
      <c r="I88" s="175">
        <f>'MATRIZ PLANIFICADA POA, 2022'!J88</f>
        <v>645</v>
      </c>
      <c r="J88" s="115">
        <f t="shared" si="6"/>
        <v>1.1271317829457363</v>
      </c>
      <c r="K88" s="115">
        <f t="shared" si="7"/>
        <v>1</v>
      </c>
      <c r="L88" s="90">
        <v>15</v>
      </c>
      <c r="M88" s="92">
        <f t="shared" si="8"/>
        <v>15</v>
      </c>
      <c r="N88" s="122" t="s">
        <v>153</v>
      </c>
      <c r="O88" s="151"/>
      <c r="P88" s="159"/>
    </row>
    <row r="89" spans="1:16" s="27" customFormat="1" ht="30" customHeight="1">
      <c r="A89" s="153" t="s">
        <v>140</v>
      </c>
      <c r="B89" s="135" t="s">
        <v>147</v>
      </c>
      <c r="C89" s="42" t="s">
        <v>115</v>
      </c>
      <c r="D89" s="135" t="s">
        <v>148</v>
      </c>
      <c r="E89" s="30">
        <v>40</v>
      </c>
      <c r="F89" s="30">
        <v>0</v>
      </c>
      <c r="G89" s="30">
        <v>2</v>
      </c>
      <c r="H89" s="30">
        <f t="shared" si="5"/>
        <v>42</v>
      </c>
      <c r="I89" s="176">
        <f>'MATRIZ PLANIFICADA POA, 2022'!J89</f>
        <v>50</v>
      </c>
      <c r="J89" s="116">
        <f t="shared" si="6"/>
        <v>0.84</v>
      </c>
      <c r="K89" s="116">
        <f t="shared" si="7"/>
        <v>0.84</v>
      </c>
      <c r="L89" s="26">
        <v>5</v>
      </c>
      <c r="M89" s="32">
        <f t="shared" si="8"/>
        <v>5</v>
      </c>
      <c r="N89" s="73" t="s">
        <v>154</v>
      </c>
      <c r="O89" s="139"/>
      <c r="P89" s="138"/>
    </row>
    <row r="90" spans="1:16" s="27" customFormat="1" ht="19.5" customHeight="1">
      <c r="A90" s="153" t="s">
        <v>140</v>
      </c>
      <c r="B90" s="135" t="s">
        <v>155</v>
      </c>
      <c r="C90" s="42" t="s">
        <v>156</v>
      </c>
      <c r="D90" s="135" t="s">
        <v>322</v>
      </c>
      <c r="E90" s="30">
        <v>55</v>
      </c>
      <c r="F90" s="30">
        <v>130</v>
      </c>
      <c r="G90" s="30">
        <v>20</v>
      </c>
      <c r="H90" s="30">
        <f t="shared" si="5"/>
        <v>205</v>
      </c>
      <c r="I90" s="176">
        <f>'MATRIZ PLANIFICADA POA, 2022'!J90</f>
        <v>370</v>
      </c>
      <c r="J90" s="116">
        <f t="shared" si="6"/>
        <v>0.55405405405405406</v>
      </c>
      <c r="K90" s="116">
        <f t="shared" si="7"/>
        <v>0.55405405405405406</v>
      </c>
      <c r="L90" s="32">
        <v>13</v>
      </c>
      <c r="M90" s="32">
        <f t="shared" si="8"/>
        <v>13</v>
      </c>
      <c r="N90" s="73" t="s">
        <v>158</v>
      </c>
      <c r="O90" s="135" t="s">
        <v>159</v>
      </c>
      <c r="P90" s="138"/>
    </row>
    <row r="91" spans="1:16" s="110" customFormat="1" ht="44.5" customHeight="1">
      <c r="A91" s="156" t="s">
        <v>140</v>
      </c>
      <c r="B91" s="150" t="s">
        <v>155</v>
      </c>
      <c r="C91" s="166" t="s">
        <v>104</v>
      </c>
      <c r="D91" s="150" t="s">
        <v>322</v>
      </c>
      <c r="E91" s="89">
        <v>65</v>
      </c>
      <c r="F91" s="89">
        <v>130</v>
      </c>
      <c r="G91" s="89">
        <v>28</v>
      </c>
      <c r="H91" s="89">
        <f t="shared" si="5"/>
        <v>223</v>
      </c>
      <c r="I91" s="175">
        <f>'MATRIZ PLANIFICADA POA, 2022'!J91</f>
        <v>370</v>
      </c>
      <c r="J91" s="115">
        <f t="shared" si="6"/>
        <v>0.60270270270270265</v>
      </c>
      <c r="K91" s="115">
        <f t="shared" si="7"/>
        <v>0.60270270270270265</v>
      </c>
      <c r="L91" s="92">
        <v>80</v>
      </c>
      <c r="M91" s="92">
        <f t="shared" si="8"/>
        <v>80</v>
      </c>
      <c r="N91" s="122" t="s">
        <v>160</v>
      </c>
      <c r="O91" s="151"/>
      <c r="P91" s="159"/>
    </row>
    <row r="92" spans="1:16" s="110" customFormat="1" ht="46" customHeight="1">
      <c r="A92" s="156" t="s">
        <v>140</v>
      </c>
      <c r="B92" s="150" t="s">
        <v>155</v>
      </c>
      <c r="C92" s="166" t="s">
        <v>157</v>
      </c>
      <c r="D92" s="150" t="s">
        <v>322</v>
      </c>
      <c r="E92" s="89">
        <v>67</v>
      </c>
      <c r="F92" s="89">
        <v>275</v>
      </c>
      <c r="G92" s="89">
        <v>217</v>
      </c>
      <c r="H92" s="89">
        <f t="shared" si="5"/>
        <v>559</v>
      </c>
      <c r="I92" s="175">
        <f>'MATRIZ PLANIFICADA POA, 2022'!J92</f>
        <v>645</v>
      </c>
      <c r="J92" s="115">
        <f t="shared" si="6"/>
        <v>0.8666666666666667</v>
      </c>
      <c r="K92" s="115">
        <f t="shared" si="7"/>
        <v>0.8666666666666667</v>
      </c>
      <c r="L92" s="92">
        <v>560</v>
      </c>
      <c r="M92" s="92">
        <f t="shared" si="8"/>
        <v>560</v>
      </c>
      <c r="N92" s="122" t="s">
        <v>161</v>
      </c>
      <c r="O92" s="152"/>
      <c r="P92" s="159"/>
    </row>
    <row r="93" spans="1:16" s="110" customFormat="1" ht="46" customHeight="1">
      <c r="A93" s="156" t="s">
        <v>140</v>
      </c>
      <c r="B93" s="150" t="s">
        <v>56</v>
      </c>
      <c r="C93" s="122" t="s">
        <v>49</v>
      </c>
      <c r="D93" s="150" t="s">
        <v>59</v>
      </c>
      <c r="E93" s="89">
        <v>10</v>
      </c>
      <c r="F93" s="89">
        <v>50</v>
      </c>
      <c r="G93" s="89">
        <v>1</v>
      </c>
      <c r="H93" s="89">
        <f t="shared" si="5"/>
        <v>61</v>
      </c>
      <c r="I93" s="175">
        <f>'MATRIZ PLANIFICADA POA, 2022'!J93</f>
        <v>50</v>
      </c>
      <c r="J93" s="115">
        <f t="shared" si="6"/>
        <v>1.22</v>
      </c>
      <c r="K93" s="115">
        <f t="shared" si="7"/>
        <v>1</v>
      </c>
      <c r="L93" s="92">
        <v>112</v>
      </c>
      <c r="M93" s="92">
        <f t="shared" si="8"/>
        <v>112</v>
      </c>
      <c r="N93" s="109" t="s">
        <v>51</v>
      </c>
      <c r="O93" s="150" t="s">
        <v>323</v>
      </c>
      <c r="P93" s="159"/>
    </row>
    <row r="94" spans="1:16" s="110" customFormat="1" ht="46" customHeight="1">
      <c r="A94" s="156" t="s">
        <v>140</v>
      </c>
      <c r="B94" s="150" t="s">
        <v>56</v>
      </c>
      <c r="C94" s="122" t="s">
        <v>57</v>
      </c>
      <c r="D94" s="150" t="s">
        <v>59</v>
      </c>
      <c r="E94" s="89">
        <v>1</v>
      </c>
      <c r="F94" s="89">
        <v>50</v>
      </c>
      <c r="G94" s="89">
        <v>2</v>
      </c>
      <c r="H94" s="89">
        <f t="shared" si="5"/>
        <v>53</v>
      </c>
      <c r="I94" s="175">
        <f>'MATRIZ PLANIFICADA POA, 2022'!J94</f>
        <v>50</v>
      </c>
      <c r="J94" s="115">
        <f t="shared" si="6"/>
        <v>1.06</v>
      </c>
      <c r="K94" s="115">
        <f t="shared" si="7"/>
        <v>1</v>
      </c>
      <c r="L94" s="92">
        <v>140</v>
      </c>
      <c r="M94" s="92">
        <f t="shared" si="8"/>
        <v>140</v>
      </c>
      <c r="N94" s="109" t="s">
        <v>51</v>
      </c>
      <c r="O94" s="151"/>
      <c r="P94" s="159"/>
    </row>
    <row r="95" spans="1:16" s="110" customFormat="1" ht="46" customHeight="1">
      <c r="A95" s="156" t="s">
        <v>140</v>
      </c>
      <c r="B95" s="150" t="s">
        <v>56</v>
      </c>
      <c r="C95" s="166" t="s">
        <v>58</v>
      </c>
      <c r="D95" s="150" t="s">
        <v>59</v>
      </c>
      <c r="E95" s="89">
        <v>1</v>
      </c>
      <c r="F95" s="89">
        <v>0</v>
      </c>
      <c r="G95" s="89">
        <v>0</v>
      </c>
      <c r="H95" s="89">
        <f t="shared" si="5"/>
        <v>1</v>
      </c>
      <c r="I95" s="175">
        <f>'MATRIZ PLANIFICADA POA, 2022'!J95</f>
        <v>1</v>
      </c>
      <c r="J95" s="115">
        <f t="shared" si="6"/>
        <v>1</v>
      </c>
      <c r="K95" s="115">
        <f t="shared" si="7"/>
        <v>1</v>
      </c>
      <c r="L95" s="89">
        <v>4</v>
      </c>
      <c r="M95" s="89">
        <f t="shared" si="8"/>
        <v>4</v>
      </c>
      <c r="N95" s="109" t="s">
        <v>45</v>
      </c>
      <c r="O95" s="152"/>
      <c r="P95" s="165"/>
    </row>
    <row r="96" spans="1:16" s="27" customFormat="1" ht="22.5" customHeight="1">
      <c r="A96" s="153" t="s">
        <v>140</v>
      </c>
      <c r="B96" s="135" t="s">
        <v>56</v>
      </c>
      <c r="C96" s="100"/>
      <c r="D96" s="135" t="s">
        <v>59</v>
      </c>
      <c r="E96" s="100"/>
      <c r="F96" s="100"/>
      <c r="G96" s="100"/>
      <c r="H96" s="100">
        <f t="shared" si="5"/>
        <v>0</v>
      </c>
      <c r="I96" s="177">
        <f>'MATRIZ PLANIFICADA POA, 2022'!J96</f>
        <v>0</v>
      </c>
      <c r="J96" s="116" t="e">
        <f t="shared" si="6"/>
        <v>#DIV/0!</v>
      </c>
      <c r="K96" s="116" t="e">
        <f t="shared" si="7"/>
        <v>#DIV/0!</v>
      </c>
      <c r="L96" s="100"/>
      <c r="M96" s="100"/>
      <c r="N96" s="100"/>
      <c r="O96" s="100"/>
      <c r="P96" s="101"/>
    </row>
    <row r="97" spans="1:16" s="110" customFormat="1" ht="46" customHeight="1">
      <c r="A97" s="156" t="s">
        <v>378</v>
      </c>
      <c r="B97" s="109" t="s">
        <v>271</v>
      </c>
      <c r="C97" s="122" t="s">
        <v>252</v>
      </c>
      <c r="D97" s="122" t="s">
        <v>272</v>
      </c>
      <c r="E97" s="89">
        <v>34</v>
      </c>
      <c r="F97" s="89">
        <v>200</v>
      </c>
      <c r="G97" s="89">
        <v>140</v>
      </c>
      <c r="H97" s="89">
        <f t="shared" si="5"/>
        <v>374</v>
      </c>
      <c r="I97" s="175">
        <f>'MATRIZ PLANIFICADA POA, 2022'!J97</f>
        <v>415</v>
      </c>
      <c r="J97" s="115">
        <f t="shared" si="6"/>
        <v>0.90120481927710838</v>
      </c>
      <c r="K97" s="115">
        <f t="shared" si="7"/>
        <v>0.90120481927710838</v>
      </c>
      <c r="L97" s="89">
        <v>200</v>
      </c>
      <c r="M97" s="89">
        <f t="shared" ref="M97:M102" si="9">SUM(L97:L97)</f>
        <v>200</v>
      </c>
      <c r="N97" s="109" t="s">
        <v>273</v>
      </c>
      <c r="O97" s="150" t="s">
        <v>284</v>
      </c>
      <c r="P97" s="157">
        <v>354750</v>
      </c>
    </row>
    <row r="98" spans="1:16" s="110" customFormat="1" ht="44.5" customHeight="1">
      <c r="A98" s="156" t="s">
        <v>378</v>
      </c>
      <c r="B98" s="150" t="s">
        <v>274</v>
      </c>
      <c r="C98" s="166" t="s">
        <v>68</v>
      </c>
      <c r="D98" s="150" t="s">
        <v>275</v>
      </c>
      <c r="E98" s="89">
        <v>8</v>
      </c>
      <c r="F98" s="89">
        <v>19</v>
      </c>
      <c r="G98" s="89">
        <v>46</v>
      </c>
      <c r="H98" s="89">
        <f t="shared" si="5"/>
        <v>73</v>
      </c>
      <c r="I98" s="175">
        <f>'MATRIZ PLANIFICADA POA, 2022'!J98</f>
        <v>57</v>
      </c>
      <c r="J98" s="115">
        <f t="shared" si="6"/>
        <v>1.2807017543859649</v>
      </c>
      <c r="K98" s="115">
        <f t="shared" si="7"/>
        <v>1</v>
      </c>
      <c r="L98" s="89">
        <v>60</v>
      </c>
      <c r="M98" s="89">
        <f t="shared" si="9"/>
        <v>60</v>
      </c>
      <c r="N98" s="122" t="s">
        <v>276</v>
      </c>
      <c r="O98" s="151"/>
      <c r="P98" s="159"/>
    </row>
    <row r="99" spans="1:16" s="27" customFormat="1" ht="23.25" customHeight="1">
      <c r="A99" s="153" t="s">
        <v>378</v>
      </c>
      <c r="B99" s="135" t="s">
        <v>274</v>
      </c>
      <c r="C99" s="73" t="s">
        <v>18</v>
      </c>
      <c r="D99" s="135" t="s">
        <v>275</v>
      </c>
      <c r="E99" s="30">
        <v>7</v>
      </c>
      <c r="F99" s="30">
        <v>19</v>
      </c>
      <c r="G99" s="30">
        <v>46</v>
      </c>
      <c r="H99" s="30">
        <f t="shared" si="5"/>
        <v>72</v>
      </c>
      <c r="I99" s="176">
        <f>'MATRIZ PLANIFICADA POA, 2022'!J99</f>
        <v>57</v>
      </c>
      <c r="J99" s="116">
        <f t="shared" si="6"/>
        <v>1.263157894736842</v>
      </c>
      <c r="K99" s="116">
        <f t="shared" si="7"/>
        <v>1</v>
      </c>
      <c r="L99" s="30">
        <v>74.400000000000006</v>
      </c>
      <c r="M99" s="30">
        <f t="shared" si="9"/>
        <v>74.400000000000006</v>
      </c>
      <c r="N99" s="73" t="s">
        <v>276</v>
      </c>
      <c r="O99" s="137"/>
      <c r="P99" s="138"/>
    </row>
    <row r="100" spans="1:16" s="27" customFormat="1" ht="19.5" customHeight="1">
      <c r="A100" s="153" t="s">
        <v>378</v>
      </c>
      <c r="B100" s="135" t="s">
        <v>274</v>
      </c>
      <c r="C100" s="73" t="s">
        <v>53</v>
      </c>
      <c r="D100" s="135" t="s">
        <v>275</v>
      </c>
      <c r="E100" s="30">
        <v>15</v>
      </c>
      <c r="F100" s="30">
        <v>19</v>
      </c>
      <c r="G100" s="30">
        <v>0</v>
      </c>
      <c r="H100" s="30">
        <f t="shared" si="5"/>
        <v>34</v>
      </c>
      <c r="I100" s="176">
        <f>'MATRIZ PLANIFICADA POA, 2022'!J100</f>
        <v>57</v>
      </c>
      <c r="J100" s="116">
        <f t="shared" si="6"/>
        <v>0.59649122807017541</v>
      </c>
      <c r="K100" s="116">
        <f t="shared" si="7"/>
        <v>0.59649122807017541</v>
      </c>
      <c r="L100" s="30">
        <v>60</v>
      </c>
      <c r="M100" s="30">
        <f t="shared" si="9"/>
        <v>60</v>
      </c>
      <c r="N100" s="73" t="s">
        <v>277</v>
      </c>
      <c r="O100" s="137"/>
      <c r="P100" s="138"/>
    </row>
    <row r="101" spans="1:16" s="110" customFormat="1" ht="46" customHeight="1">
      <c r="A101" s="156" t="s">
        <v>378</v>
      </c>
      <c r="B101" s="166" t="s">
        <v>324</v>
      </c>
      <c r="C101" s="166" t="s">
        <v>156</v>
      </c>
      <c r="D101" s="122" t="s">
        <v>278</v>
      </c>
      <c r="E101" s="89">
        <v>120</v>
      </c>
      <c r="F101" s="89">
        <v>250</v>
      </c>
      <c r="G101" s="89">
        <v>3</v>
      </c>
      <c r="H101" s="89">
        <f t="shared" si="5"/>
        <v>373</v>
      </c>
      <c r="I101" s="175">
        <f>'MATRIZ PLANIFICADA POA, 2022'!J101</f>
        <v>600</v>
      </c>
      <c r="J101" s="115">
        <f t="shared" si="6"/>
        <v>0.6216666666666667</v>
      </c>
      <c r="K101" s="115">
        <f t="shared" si="7"/>
        <v>0.6216666666666667</v>
      </c>
      <c r="L101" s="89">
        <v>40</v>
      </c>
      <c r="M101" s="89">
        <f t="shared" si="9"/>
        <v>40</v>
      </c>
      <c r="N101" s="122" t="s">
        <v>279</v>
      </c>
      <c r="O101" s="151"/>
      <c r="P101" s="159"/>
    </row>
    <row r="102" spans="1:16" s="110" customFormat="1" ht="46" customHeight="1">
      <c r="A102" s="156" t="s">
        <v>378</v>
      </c>
      <c r="B102" s="122" t="s">
        <v>325</v>
      </c>
      <c r="C102" s="166" t="s">
        <v>130</v>
      </c>
      <c r="D102" s="122" t="s">
        <v>314</v>
      </c>
      <c r="E102" s="89">
        <v>70</v>
      </c>
      <c r="F102" s="89">
        <v>200</v>
      </c>
      <c r="G102" s="89">
        <v>10</v>
      </c>
      <c r="H102" s="89">
        <f t="shared" si="5"/>
        <v>280</v>
      </c>
      <c r="I102" s="175">
        <f>'MATRIZ PLANIFICADA POA, 2022'!J102</f>
        <v>415</v>
      </c>
      <c r="J102" s="115">
        <f t="shared" si="6"/>
        <v>0.67469879518072284</v>
      </c>
      <c r="K102" s="115">
        <f t="shared" si="7"/>
        <v>0.67469879518072284</v>
      </c>
      <c r="L102" s="89">
        <v>550</v>
      </c>
      <c r="M102" s="89">
        <f t="shared" si="9"/>
        <v>550</v>
      </c>
      <c r="N102" s="122" t="s">
        <v>53</v>
      </c>
      <c r="O102" s="152"/>
      <c r="P102" s="165"/>
    </row>
    <row r="103" spans="1:16" s="27" customFormat="1" ht="23.25" customHeight="1">
      <c r="A103" s="153" t="s">
        <v>378</v>
      </c>
      <c r="B103" s="100"/>
      <c r="C103" s="100"/>
      <c r="D103" s="100"/>
      <c r="E103" s="100"/>
      <c r="F103" s="100"/>
      <c r="G103" s="100"/>
      <c r="H103" s="100">
        <f t="shared" si="5"/>
        <v>0</v>
      </c>
      <c r="I103" s="177">
        <f>'MATRIZ PLANIFICADA POA, 2022'!J103</f>
        <v>0</v>
      </c>
      <c r="J103" s="116" t="e">
        <f t="shared" si="6"/>
        <v>#DIV/0!</v>
      </c>
      <c r="K103" s="116" t="e">
        <f t="shared" si="7"/>
        <v>#DIV/0!</v>
      </c>
      <c r="L103" s="100"/>
      <c r="M103" s="100"/>
      <c r="N103" s="100"/>
      <c r="O103" s="100"/>
      <c r="P103" s="101"/>
    </row>
    <row r="104" spans="1:16" s="27" customFormat="1" ht="30.75" customHeight="1">
      <c r="A104" s="155" t="s">
        <v>114</v>
      </c>
      <c r="B104" s="135" t="s">
        <v>81</v>
      </c>
      <c r="C104" s="64" t="s">
        <v>82</v>
      </c>
      <c r="D104" s="147" t="s">
        <v>358</v>
      </c>
      <c r="E104" s="30">
        <v>4</v>
      </c>
      <c r="F104" s="30">
        <v>3</v>
      </c>
      <c r="G104" s="30"/>
      <c r="H104" s="30">
        <f t="shared" si="5"/>
        <v>7</v>
      </c>
      <c r="I104" s="176">
        <f>'MATRIZ PLANIFICADA POA, 2022'!J104</f>
        <v>10</v>
      </c>
      <c r="J104" s="116">
        <f t="shared" si="6"/>
        <v>0.7</v>
      </c>
      <c r="K104" s="116">
        <f t="shared" si="7"/>
        <v>0.7</v>
      </c>
      <c r="L104" s="32">
        <v>14</v>
      </c>
      <c r="M104" s="32">
        <f t="shared" ref="M104:M128" si="10">SUM(L104:L104)</f>
        <v>14</v>
      </c>
      <c r="N104" s="73" t="s">
        <v>87</v>
      </c>
      <c r="O104" s="135" t="s">
        <v>88</v>
      </c>
      <c r="P104" s="136">
        <v>232263800</v>
      </c>
    </row>
    <row r="105" spans="1:16" s="27" customFormat="1" ht="24.75" customHeight="1">
      <c r="A105" s="155" t="s">
        <v>114</v>
      </c>
      <c r="B105" s="135" t="s">
        <v>81</v>
      </c>
      <c r="C105" s="64" t="s">
        <v>83</v>
      </c>
      <c r="D105" s="147" t="s">
        <v>358</v>
      </c>
      <c r="E105" s="32">
        <v>1</v>
      </c>
      <c r="F105" s="33">
        <v>1</v>
      </c>
      <c r="G105" s="33"/>
      <c r="H105" s="32">
        <f t="shared" si="5"/>
        <v>2</v>
      </c>
      <c r="I105" s="180">
        <f>'MATRIZ PLANIFICADA POA, 2022'!J105</f>
        <v>3</v>
      </c>
      <c r="J105" s="116">
        <f t="shared" si="6"/>
        <v>0.66666666666666663</v>
      </c>
      <c r="K105" s="116">
        <f t="shared" si="7"/>
        <v>0.66666666666666663</v>
      </c>
      <c r="L105" s="32">
        <v>4</v>
      </c>
      <c r="M105" s="32">
        <f t="shared" si="10"/>
        <v>4</v>
      </c>
      <c r="N105" s="73" t="s">
        <v>89</v>
      </c>
      <c r="O105" s="137"/>
      <c r="P105" s="138"/>
    </row>
    <row r="106" spans="1:16" s="27" customFormat="1" ht="24.75" customHeight="1">
      <c r="A106" s="155" t="s">
        <v>114</v>
      </c>
      <c r="B106" s="135" t="s">
        <v>81</v>
      </c>
      <c r="C106" s="64" t="s">
        <v>84</v>
      </c>
      <c r="D106" s="147" t="s">
        <v>358</v>
      </c>
      <c r="E106" s="30">
        <v>1</v>
      </c>
      <c r="F106" s="26">
        <v>1</v>
      </c>
      <c r="G106" s="26"/>
      <c r="H106" s="30">
        <f t="shared" si="5"/>
        <v>2</v>
      </c>
      <c r="I106" s="176">
        <f>'MATRIZ PLANIFICADA POA, 2022'!J106</f>
        <v>2</v>
      </c>
      <c r="J106" s="116">
        <f t="shared" si="6"/>
        <v>1</v>
      </c>
      <c r="K106" s="116">
        <f t="shared" si="7"/>
        <v>1</v>
      </c>
      <c r="L106" s="32">
        <v>2</v>
      </c>
      <c r="M106" s="32">
        <f t="shared" si="10"/>
        <v>2</v>
      </c>
      <c r="N106" s="73" t="s">
        <v>90</v>
      </c>
      <c r="O106" s="137"/>
      <c r="P106" s="138"/>
    </row>
    <row r="107" spans="1:16" s="27" customFormat="1" ht="21.75" customHeight="1">
      <c r="A107" s="155" t="s">
        <v>114</v>
      </c>
      <c r="B107" s="135" t="s">
        <v>81</v>
      </c>
      <c r="C107" s="64" t="s">
        <v>82</v>
      </c>
      <c r="D107" s="147" t="s">
        <v>358</v>
      </c>
      <c r="E107" s="30">
        <v>0</v>
      </c>
      <c r="F107" s="26">
        <v>1</v>
      </c>
      <c r="G107" s="26"/>
      <c r="H107" s="30">
        <f t="shared" si="5"/>
        <v>1</v>
      </c>
      <c r="I107" s="176">
        <f>'MATRIZ PLANIFICADA POA, 2022'!J107</f>
        <v>1</v>
      </c>
      <c r="J107" s="116">
        <f t="shared" si="6"/>
        <v>1</v>
      </c>
      <c r="K107" s="116">
        <f t="shared" si="7"/>
        <v>1</v>
      </c>
      <c r="L107" s="32">
        <v>2</v>
      </c>
      <c r="M107" s="32">
        <f t="shared" si="10"/>
        <v>2</v>
      </c>
      <c r="N107" s="73" t="s">
        <v>90</v>
      </c>
      <c r="O107" s="137"/>
      <c r="P107" s="138"/>
    </row>
    <row r="108" spans="1:16" s="27" customFormat="1" ht="24.75" customHeight="1">
      <c r="A108" s="155" t="s">
        <v>114</v>
      </c>
      <c r="B108" s="135" t="s">
        <v>81</v>
      </c>
      <c r="C108" s="64" t="s">
        <v>85</v>
      </c>
      <c r="D108" s="147" t="s">
        <v>358</v>
      </c>
      <c r="E108" s="30">
        <v>0</v>
      </c>
      <c r="F108" s="30">
        <v>0</v>
      </c>
      <c r="G108" s="30"/>
      <c r="H108" s="30">
        <f t="shared" si="5"/>
        <v>0</v>
      </c>
      <c r="I108" s="176">
        <f>'MATRIZ PLANIFICADA POA, 2022'!J108</f>
        <v>0</v>
      </c>
      <c r="J108" s="116" t="e">
        <f t="shared" si="6"/>
        <v>#DIV/0!</v>
      </c>
      <c r="K108" s="116" t="e">
        <f t="shared" si="7"/>
        <v>#DIV/0!</v>
      </c>
      <c r="L108" s="32">
        <v>2</v>
      </c>
      <c r="M108" s="32">
        <f t="shared" si="10"/>
        <v>2</v>
      </c>
      <c r="N108" s="73" t="s">
        <v>91</v>
      </c>
      <c r="O108" s="137"/>
      <c r="P108" s="138"/>
    </row>
    <row r="109" spans="1:16" s="27" customFormat="1" ht="26.25" customHeight="1">
      <c r="A109" s="155" t="s">
        <v>114</v>
      </c>
      <c r="B109" s="135" t="s">
        <v>81</v>
      </c>
      <c r="C109" s="64" t="s">
        <v>86</v>
      </c>
      <c r="D109" s="147" t="s">
        <v>358</v>
      </c>
      <c r="E109" s="30">
        <v>1</v>
      </c>
      <c r="F109" s="26">
        <v>1</v>
      </c>
      <c r="G109" s="26"/>
      <c r="H109" s="30">
        <f t="shared" si="5"/>
        <v>2</v>
      </c>
      <c r="I109" s="176">
        <f>'MATRIZ PLANIFICADA POA, 2022'!J109</f>
        <v>3</v>
      </c>
      <c r="J109" s="116">
        <f t="shared" si="6"/>
        <v>0.66666666666666663</v>
      </c>
      <c r="K109" s="116">
        <f t="shared" si="7"/>
        <v>0.66666666666666663</v>
      </c>
      <c r="L109" s="30">
        <v>7</v>
      </c>
      <c r="M109" s="32">
        <f t="shared" si="10"/>
        <v>7</v>
      </c>
      <c r="N109" s="73" t="s">
        <v>53</v>
      </c>
      <c r="O109" s="139"/>
      <c r="P109" s="138"/>
    </row>
    <row r="110" spans="1:16" s="27" customFormat="1" ht="24" customHeight="1">
      <c r="A110" s="155" t="s">
        <v>114</v>
      </c>
      <c r="B110" s="135" t="s">
        <v>92</v>
      </c>
      <c r="C110" s="31" t="s">
        <v>93</v>
      </c>
      <c r="D110" s="135" t="s">
        <v>96</v>
      </c>
      <c r="E110" s="30">
        <v>1</v>
      </c>
      <c r="F110" s="30">
        <v>0</v>
      </c>
      <c r="G110" s="30"/>
      <c r="H110" s="30">
        <f t="shared" si="5"/>
        <v>1</v>
      </c>
      <c r="I110" s="176">
        <f>'MATRIZ PLANIFICADA POA, 2022'!J110</f>
        <v>1</v>
      </c>
      <c r="J110" s="116">
        <f t="shared" si="6"/>
        <v>1</v>
      </c>
      <c r="K110" s="116">
        <f t="shared" si="7"/>
        <v>1</v>
      </c>
      <c r="L110" s="30">
        <v>2</v>
      </c>
      <c r="M110" s="30">
        <f t="shared" si="10"/>
        <v>2</v>
      </c>
      <c r="N110" s="73" t="s">
        <v>53</v>
      </c>
      <c r="O110" s="135" t="s">
        <v>101</v>
      </c>
      <c r="P110" s="138"/>
    </row>
    <row r="111" spans="1:16" s="27" customFormat="1" ht="24" customHeight="1">
      <c r="A111" s="155" t="s">
        <v>114</v>
      </c>
      <c r="B111" s="135" t="s">
        <v>92</v>
      </c>
      <c r="C111" s="31" t="s">
        <v>68</v>
      </c>
      <c r="D111" s="135" t="s">
        <v>96</v>
      </c>
      <c r="E111" s="30">
        <v>625</v>
      </c>
      <c r="F111" s="30">
        <v>1500</v>
      </c>
      <c r="G111" s="30"/>
      <c r="H111" s="30">
        <f t="shared" si="5"/>
        <v>2125</v>
      </c>
      <c r="I111" s="176">
        <f>'MATRIZ PLANIFICADA POA, 2022'!J111</f>
        <v>3500</v>
      </c>
      <c r="J111" s="116">
        <f t="shared" si="6"/>
        <v>0.6071428571428571</v>
      </c>
      <c r="K111" s="116">
        <f t="shared" si="7"/>
        <v>0.6071428571428571</v>
      </c>
      <c r="L111" s="30">
        <v>144</v>
      </c>
      <c r="M111" s="30">
        <f t="shared" si="10"/>
        <v>144</v>
      </c>
      <c r="N111" s="73" t="s">
        <v>98</v>
      </c>
      <c r="O111" s="137"/>
      <c r="P111" s="138"/>
    </row>
    <row r="112" spans="1:16" s="27" customFormat="1" ht="24.75" customHeight="1">
      <c r="A112" s="155" t="s">
        <v>114</v>
      </c>
      <c r="B112" s="135" t="s">
        <v>92</v>
      </c>
      <c r="C112" s="31" t="s">
        <v>68</v>
      </c>
      <c r="D112" s="147" t="s">
        <v>97</v>
      </c>
      <c r="E112" s="30">
        <v>3</v>
      </c>
      <c r="F112" s="30">
        <v>3</v>
      </c>
      <c r="G112" s="30"/>
      <c r="H112" s="30">
        <f t="shared" si="5"/>
        <v>6</v>
      </c>
      <c r="I112" s="176">
        <f>'MATRIZ PLANIFICADA POA, 2022'!J112</f>
        <v>9</v>
      </c>
      <c r="J112" s="116">
        <f t="shared" si="6"/>
        <v>0.66666666666666663</v>
      </c>
      <c r="K112" s="116">
        <f t="shared" si="7"/>
        <v>0.66666666666666663</v>
      </c>
      <c r="L112" s="30">
        <v>2</v>
      </c>
      <c r="M112" s="30">
        <f t="shared" si="10"/>
        <v>2</v>
      </c>
      <c r="N112" s="73" t="s">
        <v>99</v>
      </c>
      <c r="O112" s="137"/>
      <c r="P112" s="138"/>
    </row>
    <row r="113" spans="1:16" s="27" customFormat="1" ht="26.25" customHeight="1">
      <c r="A113" s="155" t="s">
        <v>114</v>
      </c>
      <c r="B113" s="135" t="s">
        <v>92</v>
      </c>
      <c r="C113" s="64" t="s">
        <v>94</v>
      </c>
      <c r="D113" s="147" t="s">
        <v>97</v>
      </c>
      <c r="E113" s="30">
        <v>3</v>
      </c>
      <c r="F113" s="30">
        <v>3</v>
      </c>
      <c r="G113" s="30"/>
      <c r="H113" s="30">
        <f t="shared" si="5"/>
        <v>6</v>
      </c>
      <c r="I113" s="176">
        <f>'MATRIZ PLANIFICADA POA, 2022'!J113</f>
        <v>9</v>
      </c>
      <c r="J113" s="116">
        <f t="shared" si="6"/>
        <v>0.66666666666666663</v>
      </c>
      <c r="K113" s="116">
        <f t="shared" si="7"/>
        <v>0.66666666666666663</v>
      </c>
      <c r="L113" s="30">
        <v>3</v>
      </c>
      <c r="M113" s="30">
        <f t="shared" si="10"/>
        <v>3</v>
      </c>
      <c r="N113" s="73" t="s">
        <v>100</v>
      </c>
      <c r="O113" s="137"/>
      <c r="P113" s="138"/>
    </row>
    <row r="114" spans="1:16" s="27" customFormat="1" ht="24" customHeight="1">
      <c r="A114" s="155" t="s">
        <v>114</v>
      </c>
      <c r="B114" s="135" t="s">
        <v>92</v>
      </c>
      <c r="C114" s="31" t="s">
        <v>95</v>
      </c>
      <c r="D114" s="147" t="s">
        <v>97</v>
      </c>
      <c r="E114" s="30">
        <v>33</v>
      </c>
      <c r="F114" s="30">
        <v>33</v>
      </c>
      <c r="G114" s="30"/>
      <c r="H114" s="30">
        <f t="shared" si="5"/>
        <v>66</v>
      </c>
      <c r="I114" s="176">
        <f>'MATRIZ PLANIFICADA POA, 2022'!J114</f>
        <v>99</v>
      </c>
      <c r="J114" s="116">
        <f t="shared" si="6"/>
        <v>0.66666666666666663</v>
      </c>
      <c r="K114" s="116">
        <f t="shared" si="7"/>
        <v>0.66666666666666663</v>
      </c>
      <c r="L114" s="30">
        <v>5</v>
      </c>
      <c r="M114" s="30">
        <f t="shared" si="10"/>
        <v>5</v>
      </c>
      <c r="N114" s="73" t="s">
        <v>100</v>
      </c>
      <c r="O114" s="139"/>
      <c r="P114" s="138"/>
    </row>
    <row r="115" spans="1:16" s="27" customFormat="1" ht="24" customHeight="1">
      <c r="A115" s="155" t="s">
        <v>114</v>
      </c>
      <c r="B115" s="135" t="s">
        <v>102</v>
      </c>
      <c r="C115" s="31" t="s">
        <v>104</v>
      </c>
      <c r="D115" s="147" t="s">
        <v>103</v>
      </c>
      <c r="E115" s="30">
        <v>21</v>
      </c>
      <c r="F115" s="30">
        <v>21</v>
      </c>
      <c r="G115" s="30"/>
      <c r="H115" s="30">
        <f t="shared" si="5"/>
        <v>42</v>
      </c>
      <c r="I115" s="176">
        <f>'MATRIZ PLANIFICADA POA, 2022'!J115</f>
        <v>63</v>
      </c>
      <c r="J115" s="116">
        <f t="shared" si="6"/>
        <v>0.66666666666666663</v>
      </c>
      <c r="K115" s="116">
        <f t="shared" si="7"/>
        <v>0.66666666666666663</v>
      </c>
      <c r="L115" s="30">
        <v>10</v>
      </c>
      <c r="M115" s="30">
        <f t="shared" si="10"/>
        <v>10</v>
      </c>
      <c r="N115" s="42" t="s">
        <v>105</v>
      </c>
      <c r="O115" s="140" t="s">
        <v>106</v>
      </c>
      <c r="P115" s="138"/>
    </row>
    <row r="116" spans="1:16" s="27" customFormat="1" ht="21" customHeight="1">
      <c r="A116" s="155" t="s">
        <v>114</v>
      </c>
      <c r="B116" s="135" t="s">
        <v>102</v>
      </c>
      <c r="C116" s="31" t="s">
        <v>104</v>
      </c>
      <c r="D116" s="147" t="s">
        <v>103</v>
      </c>
      <c r="E116" s="30">
        <v>33</v>
      </c>
      <c r="F116" s="30">
        <v>33</v>
      </c>
      <c r="G116" s="30"/>
      <c r="H116" s="30">
        <f t="shared" si="5"/>
        <v>66</v>
      </c>
      <c r="I116" s="176">
        <f>'MATRIZ PLANIFICADA POA, 2022'!J116</f>
        <v>99</v>
      </c>
      <c r="J116" s="116">
        <f t="shared" si="6"/>
        <v>0.66666666666666663</v>
      </c>
      <c r="K116" s="116">
        <f t="shared" si="7"/>
        <v>0.66666666666666663</v>
      </c>
      <c r="L116" s="30">
        <v>10</v>
      </c>
      <c r="M116" s="30">
        <f t="shared" si="10"/>
        <v>10</v>
      </c>
      <c r="N116" s="42" t="s">
        <v>107</v>
      </c>
      <c r="O116" s="141"/>
      <c r="P116" s="138"/>
    </row>
    <row r="117" spans="1:16" s="27" customFormat="1" ht="21.75" customHeight="1">
      <c r="A117" s="155" t="s">
        <v>114</v>
      </c>
      <c r="B117" s="135" t="s">
        <v>102</v>
      </c>
      <c r="C117" s="31" t="s">
        <v>82</v>
      </c>
      <c r="D117" s="147" t="s">
        <v>103</v>
      </c>
      <c r="E117" s="30">
        <v>60</v>
      </c>
      <c r="F117" s="30">
        <v>60</v>
      </c>
      <c r="G117" s="30"/>
      <c r="H117" s="30">
        <f t="shared" si="5"/>
        <v>120</v>
      </c>
      <c r="I117" s="176">
        <f>'MATRIZ PLANIFICADA POA, 2022'!J117</f>
        <v>180</v>
      </c>
      <c r="J117" s="116">
        <f t="shared" si="6"/>
        <v>0.66666666666666663</v>
      </c>
      <c r="K117" s="116">
        <f t="shared" si="7"/>
        <v>0.66666666666666663</v>
      </c>
      <c r="L117" s="30">
        <v>10</v>
      </c>
      <c r="M117" s="30">
        <f t="shared" si="10"/>
        <v>10</v>
      </c>
      <c r="N117" s="42" t="s">
        <v>108</v>
      </c>
      <c r="O117" s="142"/>
      <c r="P117" s="138"/>
    </row>
    <row r="118" spans="1:16" s="27" customFormat="1" ht="20.25" customHeight="1">
      <c r="A118" s="155" t="s">
        <v>114</v>
      </c>
      <c r="B118" s="135" t="s">
        <v>109</v>
      </c>
      <c r="C118" s="31" t="s">
        <v>111</v>
      </c>
      <c r="D118" s="147" t="s">
        <v>110</v>
      </c>
      <c r="E118" s="30">
        <v>1</v>
      </c>
      <c r="F118" s="30">
        <v>1</v>
      </c>
      <c r="G118" s="30"/>
      <c r="H118" s="30">
        <f t="shared" si="5"/>
        <v>2</v>
      </c>
      <c r="I118" s="176">
        <f>'MATRIZ PLANIFICADA POA, 2022'!J118</f>
        <v>3</v>
      </c>
      <c r="J118" s="116">
        <f t="shared" si="6"/>
        <v>0.66666666666666663</v>
      </c>
      <c r="K118" s="116">
        <f t="shared" si="7"/>
        <v>0.66666666666666663</v>
      </c>
      <c r="L118" s="30">
        <v>4</v>
      </c>
      <c r="M118" s="30">
        <f t="shared" si="10"/>
        <v>4</v>
      </c>
      <c r="N118" s="73" t="s">
        <v>108</v>
      </c>
      <c r="O118" s="140" t="s">
        <v>113</v>
      </c>
      <c r="P118" s="138"/>
    </row>
    <row r="119" spans="1:16" s="27" customFormat="1" ht="22.5" customHeight="1">
      <c r="A119" s="155" t="s">
        <v>114</v>
      </c>
      <c r="B119" s="135" t="s">
        <v>109</v>
      </c>
      <c r="C119" s="31" t="s">
        <v>111</v>
      </c>
      <c r="D119" s="147" t="s">
        <v>110</v>
      </c>
      <c r="E119" s="30">
        <v>1</v>
      </c>
      <c r="F119" s="30">
        <v>1</v>
      </c>
      <c r="G119" s="30"/>
      <c r="H119" s="30">
        <f t="shared" si="5"/>
        <v>2</v>
      </c>
      <c r="I119" s="176">
        <f>'MATRIZ PLANIFICADA POA, 2022'!J119</f>
        <v>3</v>
      </c>
      <c r="J119" s="116">
        <f t="shared" si="6"/>
        <v>0.66666666666666663</v>
      </c>
      <c r="K119" s="116">
        <f t="shared" si="7"/>
        <v>0.66666666666666663</v>
      </c>
      <c r="L119" s="30">
        <v>4</v>
      </c>
      <c r="M119" s="30">
        <f t="shared" si="10"/>
        <v>4</v>
      </c>
      <c r="N119" s="73" t="s">
        <v>108</v>
      </c>
      <c r="O119" s="141"/>
      <c r="P119" s="138"/>
    </row>
    <row r="120" spans="1:16" s="27" customFormat="1" ht="22.5" customHeight="1">
      <c r="A120" s="155" t="s">
        <v>114</v>
      </c>
      <c r="B120" s="135" t="s">
        <v>109</v>
      </c>
      <c r="C120" s="31" t="s">
        <v>111</v>
      </c>
      <c r="D120" s="147" t="s">
        <v>110</v>
      </c>
      <c r="E120" s="30">
        <v>1</v>
      </c>
      <c r="F120" s="30">
        <v>1</v>
      </c>
      <c r="G120" s="30"/>
      <c r="H120" s="30">
        <f t="shared" si="5"/>
        <v>2</v>
      </c>
      <c r="I120" s="176">
        <f>'MATRIZ PLANIFICADA POA, 2022'!J120</f>
        <v>3</v>
      </c>
      <c r="J120" s="116">
        <f t="shared" si="6"/>
        <v>0.66666666666666663</v>
      </c>
      <c r="K120" s="116">
        <f t="shared" si="7"/>
        <v>0.66666666666666663</v>
      </c>
      <c r="L120" s="30">
        <v>4</v>
      </c>
      <c r="M120" s="30">
        <f t="shared" si="10"/>
        <v>4</v>
      </c>
      <c r="N120" s="73" t="s">
        <v>108</v>
      </c>
      <c r="O120" s="141"/>
      <c r="P120" s="138"/>
    </row>
    <row r="121" spans="1:16" s="27" customFormat="1" ht="23.25" customHeight="1">
      <c r="A121" s="155" t="s">
        <v>114</v>
      </c>
      <c r="B121" s="135" t="s">
        <v>109</v>
      </c>
      <c r="C121" s="31" t="s">
        <v>111</v>
      </c>
      <c r="D121" s="147" t="s">
        <v>110</v>
      </c>
      <c r="E121" s="30">
        <v>1</v>
      </c>
      <c r="F121" s="30">
        <v>1</v>
      </c>
      <c r="G121" s="30"/>
      <c r="H121" s="30">
        <f t="shared" si="5"/>
        <v>2</v>
      </c>
      <c r="I121" s="176">
        <f>'MATRIZ PLANIFICADA POA, 2022'!J121</f>
        <v>3</v>
      </c>
      <c r="J121" s="116">
        <f t="shared" si="6"/>
        <v>0.66666666666666663</v>
      </c>
      <c r="K121" s="116">
        <f t="shared" si="7"/>
        <v>0.66666666666666663</v>
      </c>
      <c r="L121" s="30">
        <v>4</v>
      </c>
      <c r="M121" s="30">
        <f t="shared" si="10"/>
        <v>4</v>
      </c>
      <c r="N121" s="73" t="s">
        <v>108</v>
      </c>
      <c r="O121" s="141"/>
      <c r="P121" s="138"/>
    </row>
    <row r="122" spans="1:16" s="27" customFormat="1" ht="21.75" customHeight="1">
      <c r="A122" s="155" t="s">
        <v>114</v>
      </c>
      <c r="B122" s="135" t="s">
        <v>109</v>
      </c>
      <c r="C122" s="31" t="s">
        <v>111</v>
      </c>
      <c r="D122" s="147" t="s">
        <v>110</v>
      </c>
      <c r="E122" s="30">
        <v>1</v>
      </c>
      <c r="F122" s="30">
        <v>1</v>
      </c>
      <c r="G122" s="30"/>
      <c r="H122" s="30">
        <f t="shared" si="5"/>
        <v>2</v>
      </c>
      <c r="I122" s="176">
        <f>'MATRIZ PLANIFICADA POA, 2022'!J122</f>
        <v>3</v>
      </c>
      <c r="J122" s="116">
        <f t="shared" si="6"/>
        <v>0.66666666666666663</v>
      </c>
      <c r="K122" s="116">
        <f t="shared" si="7"/>
        <v>0.66666666666666663</v>
      </c>
      <c r="L122" s="30">
        <v>4</v>
      </c>
      <c r="M122" s="30">
        <f t="shared" si="10"/>
        <v>4</v>
      </c>
      <c r="N122" s="73" t="s">
        <v>108</v>
      </c>
      <c r="O122" s="141"/>
      <c r="P122" s="138"/>
    </row>
    <row r="123" spans="1:16" s="27" customFormat="1" ht="24.75" customHeight="1">
      <c r="A123" s="155" t="s">
        <v>114</v>
      </c>
      <c r="B123" s="135" t="s">
        <v>109</v>
      </c>
      <c r="C123" s="31" t="s">
        <v>112</v>
      </c>
      <c r="D123" s="147" t="s">
        <v>110</v>
      </c>
      <c r="E123" s="30">
        <v>0</v>
      </c>
      <c r="F123" s="30">
        <v>1</v>
      </c>
      <c r="G123" s="30"/>
      <c r="H123" s="30">
        <f t="shared" si="5"/>
        <v>1</v>
      </c>
      <c r="I123" s="176">
        <f>'MATRIZ PLANIFICADA POA, 2022'!J123</f>
        <v>1</v>
      </c>
      <c r="J123" s="116">
        <f t="shared" si="6"/>
        <v>1</v>
      </c>
      <c r="K123" s="116">
        <f t="shared" si="7"/>
        <v>1</v>
      </c>
      <c r="L123" s="30">
        <v>4</v>
      </c>
      <c r="M123" s="30">
        <f t="shared" si="10"/>
        <v>4</v>
      </c>
      <c r="N123" s="73" t="s">
        <v>108</v>
      </c>
      <c r="O123" s="141"/>
      <c r="P123" s="138"/>
    </row>
    <row r="124" spans="1:16" s="27" customFormat="1" ht="20.25" customHeight="1">
      <c r="A124" s="155" t="s">
        <v>114</v>
      </c>
      <c r="B124" s="135" t="s">
        <v>109</v>
      </c>
      <c r="C124" s="31" t="s">
        <v>111</v>
      </c>
      <c r="D124" s="147" t="s">
        <v>110</v>
      </c>
      <c r="E124" s="30">
        <v>0</v>
      </c>
      <c r="F124" s="30">
        <v>1</v>
      </c>
      <c r="G124" s="30"/>
      <c r="H124" s="30">
        <f t="shared" si="5"/>
        <v>1</v>
      </c>
      <c r="I124" s="176">
        <f>'MATRIZ PLANIFICADA POA, 2022'!J124</f>
        <v>1</v>
      </c>
      <c r="J124" s="116">
        <f t="shared" si="6"/>
        <v>1</v>
      </c>
      <c r="K124" s="116">
        <f t="shared" si="7"/>
        <v>1</v>
      </c>
      <c r="L124" s="30">
        <v>4</v>
      </c>
      <c r="M124" s="30">
        <f t="shared" si="10"/>
        <v>4</v>
      </c>
      <c r="N124" s="73" t="s">
        <v>108</v>
      </c>
      <c r="O124" s="141"/>
      <c r="P124" s="138"/>
    </row>
    <row r="125" spans="1:16" s="27" customFormat="1" ht="21" customHeight="1">
      <c r="A125" s="155" t="s">
        <v>114</v>
      </c>
      <c r="B125" s="135" t="s">
        <v>109</v>
      </c>
      <c r="C125" s="31" t="s">
        <v>111</v>
      </c>
      <c r="D125" s="147" t="s">
        <v>110</v>
      </c>
      <c r="E125" s="30">
        <v>0</v>
      </c>
      <c r="F125" s="30">
        <v>1</v>
      </c>
      <c r="G125" s="30"/>
      <c r="H125" s="30">
        <f t="shared" si="5"/>
        <v>1</v>
      </c>
      <c r="I125" s="176">
        <f>'MATRIZ PLANIFICADA POA, 2022'!J125</f>
        <v>1</v>
      </c>
      <c r="J125" s="116">
        <f t="shared" si="6"/>
        <v>1</v>
      </c>
      <c r="K125" s="116">
        <f t="shared" si="7"/>
        <v>1</v>
      </c>
      <c r="L125" s="30">
        <v>4</v>
      </c>
      <c r="M125" s="30">
        <f t="shared" si="10"/>
        <v>4</v>
      </c>
      <c r="N125" s="73" t="s">
        <v>108</v>
      </c>
      <c r="O125" s="141"/>
      <c r="P125" s="138"/>
    </row>
    <row r="126" spans="1:16" s="27" customFormat="1" ht="21.75" customHeight="1">
      <c r="A126" s="155" t="s">
        <v>114</v>
      </c>
      <c r="B126" s="135" t="s">
        <v>109</v>
      </c>
      <c r="C126" s="31" t="s">
        <v>111</v>
      </c>
      <c r="D126" s="147" t="s">
        <v>110</v>
      </c>
      <c r="E126" s="30">
        <v>0</v>
      </c>
      <c r="F126" s="30">
        <v>1</v>
      </c>
      <c r="G126" s="30"/>
      <c r="H126" s="30">
        <f t="shared" si="5"/>
        <v>1</v>
      </c>
      <c r="I126" s="176">
        <f>'MATRIZ PLANIFICADA POA, 2022'!J126</f>
        <v>1</v>
      </c>
      <c r="J126" s="116">
        <f t="shared" si="6"/>
        <v>1</v>
      </c>
      <c r="K126" s="116">
        <f t="shared" si="7"/>
        <v>1</v>
      </c>
      <c r="L126" s="30">
        <v>4</v>
      </c>
      <c r="M126" s="30">
        <f t="shared" si="10"/>
        <v>4</v>
      </c>
      <c r="N126" s="73" t="s">
        <v>108</v>
      </c>
      <c r="O126" s="141"/>
      <c r="P126" s="138"/>
    </row>
    <row r="127" spans="1:16" s="27" customFormat="1" ht="20.25" customHeight="1">
      <c r="A127" s="155" t="s">
        <v>114</v>
      </c>
      <c r="B127" s="135" t="s">
        <v>109</v>
      </c>
      <c r="C127" s="31" t="s">
        <v>111</v>
      </c>
      <c r="D127" s="147" t="s">
        <v>110</v>
      </c>
      <c r="E127" s="30">
        <v>1</v>
      </c>
      <c r="F127" s="30">
        <v>1</v>
      </c>
      <c r="G127" s="30"/>
      <c r="H127" s="30">
        <f t="shared" si="5"/>
        <v>2</v>
      </c>
      <c r="I127" s="176">
        <f>'MATRIZ PLANIFICADA POA, 2022'!J127</f>
        <v>3</v>
      </c>
      <c r="J127" s="116">
        <f t="shared" si="6"/>
        <v>0.66666666666666663</v>
      </c>
      <c r="K127" s="116">
        <f t="shared" si="7"/>
        <v>0.66666666666666663</v>
      </c>
      <c r="L127" s="30">
        <v>4</v>
      </c>
      <c r="M127" s="30">
        <f t="shared" si="10"/>
        <v>4</v>
      </c>
      <c r="N127" s="73" t="s">
        <v>108</v>
      </c>
      <c r="O127" s="141"/>
      <c r="P127" s="138"/>
    </row>
    <row r="128" spans="1:16" s="27" customFormat="1" ht="19.5" customHeight="1">
      <c r="A128" s="155" t="s">
        <v>114</v>
      </c>
      <c r="B128" s="135" t="s">
        <v>109</v>
      </c>
      <c r="C128" s="31" t="s">
        <v>111</v>
      </c>
      <c r="D128" s="147" t="s">
        <v>110</v>
      </c>
      <c r="E128" s="30">
        <v>0</v>
      </c>
      <c r="F128" s="30">
        <v>1</v>
      </c>
      <c r="G128" s="30"/>
      <c r="H128" s="30">
        <f t="shared" si="5"/>
        <v>1</v>
      </c>
      <c r="I128" s="176">
        <f>'MATRIZ PLANIFICADA POA, 2022'!J128</f>
        <v>1</v>
      </c>
      <c r="J128" s="116">
        <f t="shared" si="6"/>
        <v>1</v>
      </c>
      <c r="K128" s="116">
        <f t="shared" si="7"/>
        <v>1</v>
      </c>
      <c r="L128" s="30">
        <v>4</v>
      </c>
      <c r="M128" s="30">
        <f t="shared" si="10"/>
        <v>4</v>
      </c>
      <c r="N128" s="73" t="s">
        <v>108</v>
      </c>
      <c r="O128" s="142"/>
      <c r="P128" s="143"/>
    </row>
    <row r="129" spans="1:16" s="27" customFormat="1" ht="25.5" customHeight="1">
      <c r="A129" s="155" t="s">
        <v>114</v>
      </c>
      <c r="B129" s="135" t="s">
        <v>109</v>
      </c>
      <c r="C129" s="100"/>
      <c r="D129" s="147" t="s">
        <v>110</v>
      </c>
      <c r="E129" s="100"/>
      <c r="F129" s="100"/>
      <c r="G129" s="100"/>
      <c r="H129" s="100">
        <f t="shared" si="5"/>
        <v>0</v>
      </c>
      <c r="I129" s="177">
        <f>'MATRIZ PLANIFICADA POA, 2022'!J129</f>
        <v>0</v>
      </c>
      <c r="J129" s="116" t="e">
        <f t="shared" si="6"/>
        <v>#DIV/0!</v>
      </c>
      <c r="K129" s="116" t="e">
        <f t="shared" si="7"/>
        <v>#DIV/0!</v>
      </c>
      <c r="L129" s="100"/>
      <c r="M129" s="100"/>
      <c r="N129" s="100"/>
      <c r="O129" s="100"/>
      <c r="P129" s="101"/>
    </row>
    <row r="130" spans="1:16" s="27" customFormat="1" ht="30" customHeight="1">
      <c r="A130" s="155" t="s">
        <v>237</v>
      </c>
      <c r="B130" s="135" t="s">
        <v>266</v>
      </c>
      <c r="C130" s="31" t="s">
        <v>246</v>
      </c>
      <c r="D130" s="135" t="s">
        <v>240</v>
      </c>
      <c r="E130" s="30">
        <v>0</v>
      </c>
      <c r="F130" s="30">
        <v>800</v>
      </c>
      <c r="G130" s="30"/>
      <c r="H130" s="30">
        <f t="shared" si="5"/>
        <v>800</v>
      </c>
      <c r="I130" s="176">
        <f>'MATRIZ PLANIFICADA POA, 2022'!J130</f>
        <v>1600</v>
      </c>
      <c r="J130" s="116">
        <f t="shared" si="6"/>
        <v>0.5</v>
      </c>
      <c r="K130" s="116">
        <f t="shared" si="7"/>
        <v>0.5</v>
      </c>
      <c r="L130" s="30">
        <v>0</v>
      </c>
      <c r="M130" s="30">
        <f t="shared" ref="M130:M148" si="11">SUM(L130:L130)</f>
        <v>0</v>
      </c>
      <c r="N130" s="73" t="s">
        <v>258</v>
      </c>
      <c r="O130" s="135" t="s">
        <v>259</v>
      </c>
      <c r="P130" s="136">
        <v>406000</v>
      </c>
    </row>
    <row r="131" spans="1:16" s="27" customFormat="1" ht="30" customHeight="1">
      <c r="A131" s="155" t="s">
        <v>237</v>
      </c>
      <c r="B131" s="135" t="s">
        <v>266</v>
      </c>
      <c r="C131" s="31" t="s">
        <v>247</v>
      </c>
      <c r="D131" s="139"/>
      <c r="E131" s="30">
        <v>2</v>
      </c>
      <c r="F131" s="30">
        <v>0</v>
      </c>
      <c r="G131" s="30"/>
      <c r="H131" s="30">
        <f t="shared" si="5"/>
        <v>2</v>
      </c>
      <c r="I131" s="176">
        <f>'MATRIZ PLANIFICADA POA, 2022'!J131</f>
        <v>0</v>
      </c>
      <c r="J131" s="116" t="e">
        <f t="shared" si="6"/>
        <v>#DIV/0!</v>
      </c>
      <c r="K131" s="116" t="e">
        <f t="shared" si="7"/>
        <v>#DIV/0!</v>
      </c>
      <c r="L131" s="26">
        <v>0</v>
      </c>
      <c r="M131" s="30">
        <f t="shared" si="11"/>
        <v>0</v>
      </c>
      <c r="N131" s="73" t="s">
        <v>260</v>
      </c>
      <c r="O131" s="137"/>
      <c r="P131" s="138"/>
    </row>
    <row r="132" spans="1:16" s="27" customFormat="1" ht="30" customHeight="1">
      <c r="A132" s="155" t="s">
        <v>237</v>
      </c>
      <c r="B132" s="135" t="s">
        <v>266</v>
      </c>
      <c r="C132" s="31" t="s">
        <v>248</v>
      </c>
      <c r="D132" s="64" t="s">
        <v>241</v>
      </c>
      <c r="E132" s="30">
        <v>1</v>
      </c>
      <c r="F132" s="30">
        <v>1</v>
      </c>
      <c r="G132" s="30"/>
      <c r="H132" s="30">
        <f t="shared" si="5"/>
        <v>2</v>
      </c>
      <c r="I132" s="176">
        <f>'MATRIZ PLANIFICADA POA, 2022'!J132</f>
        <v>3</v>
      </c>
      <c r="J132" s="116">
        <f t="shared" si="6"/>
        <v>0.66666666666666663</v>
      </c>
      <c r="K132" s="116">
        <f t="shared" si="7"/>
        <v>0.66666666666666663</v>
      </c>
      <c r="L132" s="30">
        <v>0</v>
      </c>
      <c r="M132" s="30">
        <f t="shared" si="11"/>
        <v>0</v>
      </c>
      <c r="N132" s="73" t="s">
        <v>261</v>
      </c>
      <c r="O132" s="137"/>
      <c r="P132" s="138"/>
    </row>
    <row r="133" spans="1:16" s="27" customFormat="1" ht="30" customHeight="1">
      <c r="A133" s="155" t="s">
        <v>237</v>
      </c>
      <c r="B133" s="135" t="s">
        <v>266</v>
      </c>
      <c r="C133" s="31" t="s">
        <v>249</v>
      </c>
      <c r="D133" s="64" t="s">
        <v>242</v>
      </c>
      <c r="E133" s="30">
        <v>1</v>
      </c>
      <c r="F133" s="30">
        <v>2</v>
      </c>
      <c r="G133" s="30"/>
      <c r="H133" s="30">
        <f t="shared" si="5"/>
        <v>3</v>
      </c>
      <c r="I133" s="176">
        <f>'MATRIZ PLANIFICADA POA, 2022'!J133</f>
        <v>4</v>
      </c>
      <c r="J133" s="116">
        <f t="shared" si="6"/>
        <v>0.75</v>
      </c>
      <c r="K133" s="116">
        <f t="shared" si="7"/>
        <v>0.75</v>
      </c>
      <c r="L133" s="30">
        <v>0</v>
      </c>
      <c r="M133" s="30">
        <f t="shared" si="11"/>
        <v>0</v>
      </c>
      <c r="N133" s="73" t="s">
        <v>262</v>
      </c>
      <c r="O133" s="137"/>
      <c r="P133" s="138"/>
    </row>
    <row r="134" spans="1:16" s="27" customFormat="1" ht="30" customHeight="1">
      <c r="A134" s="155" t="s">
        <v>237</v>
      </c>
      <c r="B134" s="135" t="s">
        <v>266</v>
      </c>
      <c r="C134" s="31" t="s">
        <v>250</v>
      </c>
      <c r="D134" s="64" t="s">
        <v>243</v>
      </c>
      <c r="E134" s="30">
        <v>3</v>
      </c>
      <c r="F134" s="30">
        <v>1</v>
      </c>
      <c r="G134" s="30"/>
      <c r="H134" s="30">
        <f t="shared" si="5"/>
        <v>4</v>
      </c>
      <c r="I134" s="176">
        <f>'MATRIZ PLANIFICADA POA, 2022'!J134</f>
        <v>4</v>
      </c>
      <c r="J134" s="116">
        <f t="shared" si="6"/>
        <v>1</v>
      </c>
      <c r="K134" s="116">
        <f t="shared" si="7"/>
        <v>1</v>
      </c>
      <c r="L134" s="30">
        <v>0</v>
      </c>
      <c r="M134" s="30">
        <f t="shared" si="11"/>
        <v>0</v>
      </c>
      <c r="N134" s="73" t="s">
        <v>263</v>
      </c>
      <c r="O134" s="137"/>
      <c r="P134" s="138"/>
    </row>
    <row r="135" spans="1:16" s="27" customFormat="1" ht="30" customHeight="1">
      <c r="A135" s="155" t="s">
        <v>237</v>
      </c>
      <c r="B135" s="135" t="s">
        <v>238</v>
      </c>
      <c r="C135" s="31" t="s">
        <v>251</v>
      </c>
      <c r="D135" s="64" t="s">
        <v>244</v>
      </c>
      <c r="E135" s="30">
        <v>90</v>
      </c>
      <c r="F135" s="30">
        <v>150</v>
      </c>
      <c r="G135" s="30"/>
      <c r="H135" s="30">
        <f t="shared" si="5"/>
        <v>240</v>
      </c>
      <c r="I135" s="176">
        <f>'MATRIZ PLANIFICADA POA, 2022'!J135</f>
        <v>390</v>
      </c>
      <c r="J135" s="116">
        <f t="shared" si="6"/>
        <v>0.61538461538461542</v>
      </c>
      <c r="K135" s="116">
        <f t="shared" si="7"/>
        <v>0.61538461538461542</v>
      </c>
      <c r="L135" s="26">
        <v>2</v>
      </c>
      <c r="M135" s="30">
        <f t="shared" si="11"/>
        <v>2</v>
      </c>
      <c r="N135" s="73" t="s">
        <v>264</v>
      </c>
      <c r="O135" s="137"/>
      <c r="P135" s="138"/>
    </row>
    <row r="136" spans="1:16" s="27" customFormat="1" ht="30" customHeight="1">
      <c r="A136" s="155" t="s">
        <v>237</v>
      </c>
      <c r="B136" s="135" t="s">
        <v>238</v>
      </c>
      <c r="C136" s="31" t="s">
        <v>104</v>
      </c>
      <c r="D136" s="64"/>
      <c r="E136" s="30">
        <v>3</v>
      </c>
      <c r="F136" s="30">
        <v>3</v>
      </c>
      <c r="G136" s="30"/>
      <c r="H136" s="30">
        <f t="shared" si="5"/>
        <v>6</v>
      </c>
      <c r="I136" s="176">
        <f>'MATRIZ PLANIFICADA POA, 2022'!J136</f>
        <v>9</v>
      </c>
      <c r="J136" s="116">
        <f t="shared" si="6"/>
        <v>0.66666666666666663</v>
      </c>
      <c r="K136" s="116">
        <f t="shared" si="7"/>
        <v>0.66666666666666663</v>
      </c>
      <c r="L136" s="26">
        <v>1</v>
      </c>
      <c r="M136" s="30">
        <f t="shared" si="11"/>
        <v>1</v>
      </c>
      <c r="N136" s="73" t="s">
        <v>265</v>
      </c>
      <c r="O136" s="139"/>
      <c r="P136" s="138"/>
    </row>
    <row r="137" spans="1:16" s="27" customFormat="1" ht="30" customHeight="1">
      <c r="A137" s="155" t="s">
        <v>237</v>
      </c>
      <c r="B137" s="135" t="s">
        <v>141</v>
      </c>
      <c r="C137" s="31" t="s">
        <v>156</v>
      </c>
      <c r="D137" s="135" t="s">
        <v>245</v>
      </c>
      <c r="E137" s="30">
        <v>100</v>
      </c>
      <c r="F137" s="30">
        <v>360</v>
      </c>
      <c r="G137" s="30"/>
      <c r="H137" s="30">
        <f t="shared" si="5"/>
        <v>460</v>
      </c>
      <c r="I137" s="176">
        <f>'MATRIZ PLANIFICADA POA, 2022'!J137</f>
        <v>980</v>
      </c>
      <c r="J137" s="116">
        <f t="shared" si="6"/>
        <v>0.46938775510204084</v>
      </c>
      <c r="K137" s="116">
        <f t="shared" si="7"/>
        <v>0.46938775510204084</v>
      </c>
      <c r="L137" s="30">
        <v>2</v>
      </c>
      <c r="M137" s="30">
        <f t="shared" si="11"/>
        <v>2</v>
      </c>
      <c r="N137" s="135" t="s">
        <v>267</v>
      </c>
      <c r="O137" s="135" t="s">
        <v>270</v>
      </c>
      <c r="P137" s="138"/>
    </row>
    <row r="138" spans="1:16" s="27" customFormat="1" ht="30" customHeight="1">
      <c r="A138" s="155" t="s">
        <v>237</v>
      </c>
      <c r="B138" s="135" t="s">
        <v>141</v>
      </c>
      <c r="C138" s="31" t="s">
        <v>156</v>
      </c>
      <c r="D138" s="135" t="s">
        <v>245</v>
      </c>
      <c r="E138" s="30">
        <v>24</v>
      </c>
      <c r="F138" s="30">
        <v>24</v>
      </c>
      <c r="G138" s="30"/>
      <c r="H138" s="30">
        <f t="shared" si="5"/>
        <v>48</v>
      </c>
      <c r="I138" s="176">
        <f>'MATRIZ PLANIFICADA POA, 2022'!J138</f>
        <v>72</v>
      </c>
      <c r="J138" s="116">
        <f t="shared" si="6"/>
        <v>0.66666666666666663</v>
      </c>
      <c r="K138" s="116">
        <f t="shared" si="7"/>
        <v>0.66666666666666663</v>
      </c>
      <c r="L138" s="30">
        <v>1</v>
      </c>
      <c r="M138" s="30">
        <f t="shared" si="11"/>
        <v>1</v>
      </c>
      <c r="N138" s="137"/>
      <c r="O138" s="137"/>
      <c r="P138" s="138"/>
    </row>
    <row r="139" spans="1:16" s="27" customFormat="1" ht="30" customHeight="1">
      <c r="A139" s="155" t="s">
        <v>237</v>
      </c>
      <c r="B139" s="135" t="s">
        <v>141</v>
      </c>
      <c r="C139" s="31" t="s">
        <v>156</v>
      </c>
      <c r="D139" s="135" t="s">
        <v>245</v>
      </c>
      <c r="E139" s="30">
        <v>78</v>
      </c>
      <c r="F139" s="30">
        <v>120</v>
      </c>
      <c r="G139" s="30"/>
      <c r="H139" s="30">
        <f t="shared" si="5"/>
        <v>198</v>
      </c>
      <c r="I139" s="176">
        <f>'MATRIZ PLANIFICADA POA, 2022'!J139</f>
        <v>318</v>
      </c>
      <c r="J139" s="116">
        <f t="shared" si="6"/>
        <v>0.62264150943396224</v>
      </c>
      <c r="K139" s="116">
        <f t="shared" si="7"/>
        <v>0.62264150943396224</v>
      </c>
      <c r="L139" s="30">
        <v>1</v>
      </c>
      <c r="M139" s="30">
        <f t="shared" si="11"/>
        <v>1</v>
      </c>
      <c r="N139" s="137"/>
      <c r="O139" s="137"/>
      <c r="P139" s="138"/>
    </row>
    <row r="140" spans="1:16" s="27" customFormat="1" ht="30" customHeight="1">
      <c r="A140" s="155" t="s">
        <v>237</v>
      </c>
      <c r="B140" s="135" t="s">
        <v>141</v>
      </c>
      <c r="C140" s="31" t="s">
        <v>252</v>
      </c>
      <c r="D140" s="135" t="s">
        <v>245</v>
      </c>
      <c r="E140" s="30">
        <v>5</v>
      </c>
      <c r="F140" s="30">
        <v>20</v>
      </c>
      <c r="G140" s="30"/>
      <c r="H140" s="30">
        <f t="shared" si="5"/>
        <v>25</v>
      </c>
      <c r="I140" s="176">
        <f>'MATRIZ PLANIFICADA POA, 2022'!J140</f>
        <v>37</v>
      </c>
      <c r="J140" s="116">
        <f t="shared" si="6"/>
        <v>0.67567567567567566</v>
      </c>
      <c r="K140" s="116">
        <f t="shared" si="7"/>
        <v>0.67567567567567566</v>
      </c>
      <c r="L140" s="30">
        <v>1</v>
      </c>
      <c r="M140" s="30">
        <f t="shared" si="11"/>
        <v>1</v>
      </c>
      <c r="N140" s="137"/>
      <c r="O140" s="137"/>
      <c r="P140" s="138"/>
    </row>
    <row r="141" spans="1:16" s="27" customFormat="1" ht="30" customHeight="1">
      <c r="A141" s="155" t="s">
        <v>237</v>
      </c>
      <c r="B141" s="135" t="s">
        <v>141</v>
      </c>
      <c r="C141" s="31" t="s">
        <v>253</v>
      </c>
      <c r="D141" s="135" t="s">
        <v>245</v>
      </c>
      <c r="E141" s="30">
        <v>367</v>
      </c>
      <c r="F141" s="30">
        <v>524</v>
      </c>
      <c r="G141" s="30"/>
      <c r="H141" s="30">
        <f t="shared" si="5"/>
        <v>891</v>
      </c>
      <c r="I141" s="176">
        <f>'MATRIZ PLANIFICADA POA, 2022'!J141</f>
        <v>1407</v>
      </c>
      <c r="J141" s="116">
        <f t="shared" si="6"/>
        <v>0.63326226012793174</v>
      </c>
      <c r="K141" s="116">
        <f t="shared" si="7"/>
        <v>0.63326226012793174</v>
      </c>
      <c r="L141" s="30">
        <v>1</v>
      </c>
      <c r="M141" s="30">
        <f t="shared" si="11"/>
        <v>1</v>
      </c>
      <c r="N141" s="139"/>
      <c r="O141" s="137"/>
      <c r="P141" s="138"/>
    </row>
    <row r="142" spans="1:16" s="27" customFormat="1" ht="30" customHeight="1">
      <c r="A142" s="155" t="s">
        <v>237</v>
      </c>
      <c r="B142" s="135" t="s">
        <v>239</v>
      </c>
      <c r="C142" s="31" t="s">
        <v>254</v>
      </c>
      <c r="D142" s="135" t="s">
        <v>245</v>
      </c>
      <c r="E142" s="30">
        <v>0</v>
      </c>
      <c r="F142" s="30">
        <v>0</v>
      </c>
      <c r="G142" s="30"/>
      <c r="H142" s="30">
        <f t="shared" si="5"/>
        <v>0</v>
      </c>
      <c r="I142" s="176">
        <f>'MATRIZ PLANIFICADA POA, 2022'!J142</f>
        <v>0</v>
      </c>
      <c r="J142" s="116" t="e">
        <f t="shared" si="6"/>
        <v>#DIV/0!</v>
      </c>
      <c r="K142" s="116" t="e">
        <f t="shared" si="7"/>
        <v>#DIV/0!</v>
      </c>
      <c r="L142" s="30">
        <v>4</v>
      </c>
      <c r="M142" s="30">
        <f t="shared" si="11"/>
        <v>4</v>
      </c>
      <c r="N142" s="135" t="s">
        <v>268</v>
      </c>
      <c r="O142" s="137"/>
      <c r="P142" s="138"/>
    </row>
    <row r="143" spans="1:16" s="27" customFormat="1" ht="30" customHeight="1">
      <c r="A143" s="155" t="s">
        <v>237</v>
      </c>
      <c r="B143" s="135" t="s">
        <v>239</v>
      </c>
      <c r="C143" s="31" t="s">
        <v>255</v>
      </c>
      <c r="D143" s="135" t="s">
        <v>245</v>
      </c>
      <c r="E143" s="30">
        <v>7</v>
      </c>
      <c r="F143" s="30">
        <v>6</v>
      </c>
      <c r="G143" s="30"/>
      <c r="H143" s="30">
        <f t="shared" si="5"/>
        <v>13</v>
      </c>
      <c r="I143" s="176">
        <f>'MATRIZ PLANIFICADA POA, 2022'!J143</f>
        <v>12</v>
      </c>
      <c r="J143" s="116">
        <f t="shared" si="6"/>
        <v>1.0833333333333333</v>
      </c>
      <c r="K143" s="116">
        <f t="shared" si="7"/>
        <v>1</v>
      </c>
      <c r="L143" s="30">
        <v>4</v>
      </c>
      <c r="M143" s="30">
        <f t="shared" si="11"/>
        <v>4</v>
      </c>
      <c r="N143" s="137"/>
      <c r="O143" s="137"/>
      <c r="P143" s="138"/>
    </row>
    <row r="144" spans="1:16" s="27" customFormat="1" ht="30" customHeight="1">
      <c r="A144" s="155" t="s">
        <v>237</v>
      </c>
      <c r="B144" s="135" t="s">
        <v>239</v>
      </c>
      <c r="C144" s="31" t="s">
        <v>256</v>
      </c>
      <c r="D144" s="135" t="s">
        <v>245</v>
      </c>
      <c r="E144" s="30">
        <v>3</v>
      </c>
      <c r="F144" s="30">
        <v>3</v>
      </c>
      <c r="G144" s="30"/>
      <c r="H144" s="30">
        <f t="shared" si="5"/>
        <v>6</v>
      </c>
      <c r="I144" s="176">
        <f>'MATRIZ PLANIFICADA POA, 2022'!J144</f>
        <v>9</v>
      </c>
      <c r="J144" s="116">
        <f t="shared" si="6"/>
        <v>0.66666666666666663</v>
      </c>
      <c r="K144" s="116">
        <f t="shared" si="7"/>
        <v>0.66666666666666663</v>
      </c>
      <c r="L144" s="30">
        <v>2</v>
      </c>
      <c r="M144" s="30">
        <f t="shared" si="11"/>
        <v>2</v>
      </c>
      <c r="N144" s="139"/>
      <c r="O144" s="137"/>
      <c r="P144" s="138"/>
    </row>
    <row r="145" spans="1:16" s="27" customFormat="1" ht="30" customHeight="1">
      <c r="A145" s="155" t="s">
        <v>237</v>
      </c>
      <c r="B145" s="135" t="s">
        <v>239</v>
      </c>
      <c r="C145" s="31" t="s">
        <v>157</v>
      </c>
      <c r="D145" s="135" t="s">
        <v>245</v>
      </c>
      <c r="E145" s="30">
        <v>80</v>
      </c>
      <c r="F145" s="30">
        <v>90</v>
      </c>
      <c r="G145" s="30"/>
      <c r="H145" s="30">
        <f t="shared" ref="H145:H197" si="12">SUM(E145:G145)</f>
        <v>170</v>
      </c>
      <c r="I145" s="176">
        <f>'MATRIZ PLANIFICADA POA, 2022'!J145</f>
        <v>260</v>
      </c>
      <c r="J145" s="116">
        <f t="shared" ref="J145:J197" si="13">H145/I145</f>
        <v>0.65384615384615385</v>
      </c>
      <c r="K145" s="116">
        <f t="shared" ref="K145:K197" si="14">IF(J145&gt;=100%,100%,H145/I145)</f>
        <v>0.65384615384615385</v>
      </c>
      <c r="L145" s="30">
        <v>2</v>
      </c>
      <c r="M145" s="30">
        <f t="shared" si="11"/>
        <v>2</v>
      </c>
      <c r="N145" s="73" t="s">
        <v>269</v>
      </c>
      <c r="O145" s="137"/>
      <c r="P145" s="138"/>
    </row>
    <row r="146" spans="1:16" s="27" customFormat="1" ht="30" customHeight="1">
      <c r="A146" s="155" t="s">
        <v>237</v>
      </c>
      <c r="B146" s="135" t="s">
        <v>239</v>
      </c>
      <c r="C146" s="31" t="s">
        <v>256</v>
      </c>
      <c r="D146" s="135" t="s">
        <v>245</v>
      </c>
      <c r="E146" s="30">
        <v>3</v>
      </c>
      <c r="F146" s="30">
        <v>3</v>
      </c>
      <c r="G146" s="30"/>
      <c r="H146" s="30">
        <f t="shared" si="12"/>
        <v>6</v>
      </c>
      <c r="I146" s="176">
        <f>'MATRIZ PLANIFICADA POA, 2022'!J146</f>
        <v>9</v>
      </c>
      <c r="J146" s="116">
        <f t="shared" si="13"/>
        <v>0.66666666666666663</v>
      </c>
      <c r="K146" s="116">
        <f t="shared" si="14"/>
        <v>0.66666666666666663</v>
      </c>
      <c r="L146" s="30">
        <v>2</v>
      </c>
      <c r="M146" s="30">
        <f t="shared" si="11"/>
        <v>2</v>
      </c>
      <c r="N146" s="135" t="s">
        <v>268</v>
      </c>
      <c r="O146" s="137"/>
      <c r="P146" s="138"/>
    </row>
    <row r="147" spans="1:16" s="27" customFormat="1" ht="30" customHeight="1">
      <c r="A147" s="155" t="s">
        <v>237</v>
      </c>
      <c r="B147" s="135" t="s">
        <v>239</v>
      </c>
      <c r="C147" s="31" t="s">
        <v>257</v>
      </c>
      <c r="D147" s="135" t="s">
        <v>245</v>
      </c>
      <c r="E147" s="30">
        <v>8</v>
      </c>
      <c r="F147" s="30">
        <v>10</v>
      </c>
      <c r="G147" s="30"/>
      <c r="H147" s="30">
        <f t="shared" si="12"/>
        <v>18</v>
      </c>
      <c r="I147" s="176">
        <f>'MATRIZ PLANIFICADA POA, 2022'!J147</f>
        <v>27</v>
      </c>
      <c r="J147" s="116">
        <f t="shared" si="13"/>
        <v>0.66666666666666663</v>
      </c>
      <c r="K147" s="116">
        <f t="shared" si="14"/>
        <v>0.66666666666666663</v>
      </c>
      <c r="L147" s="30">
        <v>2</v>
      </c>
      <c r="M147" s="30">
        <f t="shared" si="11"/>
        <v>2</v>
      </c>
      <c r="N147" s="137"/>
      <c r="O147" s="137"/>
      <c r="P147" s="138"/>
    </row>
    <row r="148" spans="1:16" s="27" customFormat="1" ht="30" customHeight="1">
      <c r="A148" s="155" t="s">
        <v>237</v>
      </c>
      <c r="B148" s="135" t="s">
        <v>239</v>
      </c>
      <c r="C148" s="31" t="s">
        <v>256</v>
      </c>
      <c r="D148" s="135" t="s">
        <v>245</v>
      </c>
      <c r="E148" s="30">
        <v>1</v>
      </c>
      <c r="F148" s="30">
        <v>1</v>
      </c>
      <c r="G148" s="30"/>
      <c r="H148" s="30">
        <f t="shared" si="12"/>
        <v>2</v>
      </c>
      <c r="I148" s="176">
        <f>'MATRIZ PLANIFICADA POA, 2022'!J148</f>
        <v>3</v>
      </c>
      <c r="J148" s="116">
        <f t="shared" si="13"/>
        <v>0.66666666666666663</v>
      </c>
      <c r="K148" s="116">
        <f t="shared" si="14"/>
        <v>0.66666666666666663</v>
      </c>
      <c r="L148" s="30">
        <v>2</v>
      </c>
      <c r="M148" s="30">
        <f t="shared" si="11"/>
        <v>2</v>
      </c>
      <c r="N148" s="139"/>
      <c r="O148" s="139"/>
      <c r="P148" s="143"/>
    </row>
    <row r="149" spans="1:16" s="27" customFormat="1" ht="26.25" customHeight="1">
      <c r="A149" s="155" t="s">
        <v>237</v>
      </c>
      <c r="B149" s="135" t="s">
        <v>239</v>
      </c>
      <c r="C149" s="100"/>
      <c r="D149" s="135" t="s">
        <v>245</v>
      </c>
      <c r="E149" s="100"/>
      <c r="F149" s="100"/>
      <c r="G149" s="100"/>
      <c r="H149" s="100">
        <f t="shared" si="12"/>
        <v>0</v>
      </c>
      <c r="I149" s="177">
        <f>'MATRIZ PLANIFICADA POA, 2022'!J149</f>
        <v>0</v>
      </c>
      <c r="J149" s="116" t="e">
        <f t="shared" si="13"/>
        <v>#DIV/0!</v>
      </c>
      <c r="K149" s="116" t="e">
        <f t="shared" si="14"/>
        <v>#DIV/0!</v>
      </c>
      <c r="L149" s="100"/>
      <c r="M149" s="100"/>
      <c r="N149" s="100"/>
      <c r="O149" s="100"/>
      <c r="P149" s="101"/>
    </row>
    <row r="150" spans="1:16" s="110" customFormat="1" ht="33" customHeight="1">
      <c r="A150" s="156" t="s">
        <v>162</v>
      </c>
      <c r="B150" s="150" t="s">
        <v>163</v>
      </c>
      <c r="C150" s="109" t="s">
        <v>165</v>
      </c>
      <c r="D150" s="150" t="s">
        <v>164</v>
      </c>
      <c r="E150" s="89">
        <v>1</v>
      </c>
      <c r="F150" s="89">
        <v>0</v>
      </c>
      <c r="G150" s="89">
        <v>0</v>
      </c>
      <c r="H150" s="89">
        <f t="shared" si="12"/>
        <v>1</v>
      </c>
      <c r="I150" s="175">
        <f>'MATRIZ PLANIFICADA POA, 2022'!J150</f>
        <v>1</v>
      </c>
      <c r="J150" s="115">
        <f t="shared" si="13"/>
        <v>1</v>
      </c>
      <c r="K150" s="115">
        <f t="shared" si="14"/>
        <v>1</v>
      </c>
      <c r="L150" s="89">
        <v>1</v>
      </c>
      <c r="M150" s="89">
        <f t="shared" ref="M150:M180" si="15">SUM(L150:L150)</f>
        <v>1</v>
      </c>
      <c r="N150" s="109" t="s">
        <v>168</v>
      </c>
      <c r="O150" s="150" t="s">
        <v>169</v>
      </c>
      <c r="P150" s="157">
        <v>4271050</v>
      </c>
    </row>
    <row r="151" spans="1:16" s="27" customFormat="1" ht="33" customHeight="1">
      <c r="A151" s="153" t="s">
        <v>162</v>
      </c>
      <c r="B151" s="135" t="s">
        <v>163</v>
      </c>
      <c r="C151" s="64" t="s">
        <v>166</v>
      </c>
      <c r="D151" s="135" t="s">
        <v>164</v>
      </c>
      <c r="E151" s="30">
        <v>3</v>
      </c>
      <c r="F151" s="30">
        <v>4</v>
      </c>
      <c r="G151" s="30">
        <v>20</v>
      </c>
      <c r="H151" s="30">
        <f t="shared" si="12"/>
        <v>27</v>
      </c>
      <c r="I151" s="176">
        <f>'MATRIZ PLANIFICADA POA, 2022'!J151</f>
        <v>10</v>
      </c>
      <c r="J151" s="116">
        <f t="shared" si="13"/>
        <v>2.7</v>
      </c>
      <c r="K151" s="116">
        <f t="shared" si="14"/>
        <v>1</v>
      </c>
      <c r="L151" s="30">
        <v>150</v>
      </c>
      <c r="M151" s="30">
        <f t="shared" si="15"/>
        <v>150</v>
      </c>
      <c r="N151" s="64" t="s">
        <v>170</v>
      </c>
      <c r="O151" s="137"/>
      <c r="P151" s="138"/>
    </row>
    <row r="152" spans="1:16" s="27" customFormat="1" ht="33" customHeight="1">
      <c r="A152" s="153" t="s">
        <v>162</v>
      </c>
      <c r="B152" s="135" t="s">
        <v>163</v>
      </c>
      <c r="C152" s="31" t="s">
        <v>167</v>
      </c>
      <c r="D152" s="135" t="s">
        <v>164</v>
      </c>
      <c r="E152" s="30">
        <v>250</v>
      </c>
      <c r="F152" s="30">
        <v>250</v>
      </c>
      <c r="G152" s="30">
        <v>0</v>
      </c>
      <c r="H152" s="30">
        <f t="shared" si="12"/>
        <v>500</v>
      </c>
      <c r="I152" s="176">
        <f>'MATRIZ PLANIFICADA POA, 2022'!J152</f>
        <v>500</v>
      </c>
      <c r="J152" s="116">
        <f t="shared" si="13"/>
        <v>1</v>
      </c>
      <c r="K152" s="116">
        <f t="shared" si="14"/>
        <v>1</v>
      </c>
      <c r="L152" s="30">
        <v>300</v>
      </c>
      <c r="M152" s="30">
        <f t="shared" si="15"/>
        <v>300</v>
      </c>
      <c r="N152" s="64" t="s">
        <v>171</v>
      </c>
      <c r="O152" s="139"/>
      <c r="P152" s="138"/>
    </row>
    <row r="153" spans="1:16" s="110" customFormat="1" ht="33" customHeight="1">
      <c r="A153" s="156" t="s">
        <v>162</v>
      </c>
      <c r="B153" s="150" t="s">
        <v>172</v>
      </c>
      <c r="C153" s="123" t="s">
        <v>174</v>
      </c>
      <c r="D153" s="150" t="s">
        <v>173</v>
      </c>
      <c r="E153" s="89">
        <v>3</v>
      </c>
      <c r="F153" s="89">
        <v>0</v>
      </c>
      <c r="G153" s="89">
        <v>2</v>
      </c>
      <c r="H153" s="89">
        <f t="shared" si="12"/>
        <v>5</v>
      </c>
      <c r="I153" s="175">
        <f>'MATRIZ PLANIFICADA POA, 2022'!J153</f>
        <v>3</v>
      </c>
      <c r="J153" s="115">
        <f t="shared" si="13"/>
        <v>1.6666666666666667</v>
      </c>
      <c r="K153" s="115">
        <f t="shared" si="14"/>
        <v>1</v>
      </c>
      <c r="L153" s="89">
        <v>1</v>
      </c>
      <c r="M153" s="89">
        <f t="shared" si="15"/>
        <v>1</v>
      </c>
      <c r="N153" s="109" t="s">
        <v>177</v>
      </c>
      <c r="O153" s="150" t="s">
        <v>178</v>
      </c>
      <c r="P153" s="159"/>
    </row>
    <row r="154" spans="1:16" s="27" customFormat="1" ht="33" customHeight="1">
      <c r="A154" s="153" t="s">
        <v>162</v>
      </c>
      <c r="B154" s="135" t="s">
        <v>172</v>
      </c>
      <c r="C154" s="31" t="s">
        <v>175</v>
      </c>
      <c r="D154" s="135" t="s">
        <v>173</v>
      </c>
      <c r="E154" s="30">
        <v>1</v>
      </c>
      <c r="F154" s="30">
        <v>0</v>
      </c>
      <c r="G154" s="30">
        <v>0</v>
      </c>
      <c r="H154" s="30">
        <f t="shared" si="12"/>
        <v>1</v>
      </c>
      <c r="I154" s="176">
        <f>'MATRIZ PLANIFICADA POA, 2022'!J154</f>
        <v>1</v>
      </c>
      <c r="J154" s="116">
        <f t="shared" si="13"/>
        <v>1</v>
      </c>
      <c r="K154" s="116">
        <f t="shared" si="14"/>
        <v>1</v>
      </c>
      <c r="L154" s="30">
        <v>4</v>
      </c>
      <c r="M154" s="30">
        <f t="shared" si="15"/>
        <v>4</v>
      </c>
      <c r="N154" s="64" t="s">
        <v>179</v>
      </c>
      <c r="O154" s="137"/>
      <c r="P154" s="138"/>
    </row>
    <row r="155" spans="1:16" s="27" customFormat="1" ht="33" customHeight="1">
      <c r="A155" s="153" t="s">
        <v>162</v>
      </c>
      <c r="B155" s="135" t="s">
        <v>172</v>
      </c>
      <c r="C155" s="31" t="s">
        <v>176</v>
      </c>
      <c r="D155" s="135" t="s">
        <v>173</v>
      </c>
      <c r="E155" s="30">
        <v>1</v>
      </c>
      <c r="F155" s="30">
        <v>0</v>
      </c>
      <c r="G155" s="30">
        <v>0</v>
      </c>
      <c r="H155" s="30">
        <f t="shared" si="12"/>
        <v>1</v>
      </c>
      <c r="I155" s="176">
        <f>'MATRIZ PLANIFICADA POA, 2022'!J155</f>
        <v>1</v>
      </c>
      <c r="J155" s="116">
        <f t="shared" si="13"/>
        <v>1</v>
      </c>
      <c r="K155" s="116">
        <f t="shared" si="14"/>
        <v>1</v>
      </c>
      <c r="L155" s="30">
        <v>4</v>
      </c>
      <c r="M155" s="30">
        <f t="shared" si="15"/>
        <v>4</v>
      </c>
      <c r="N155" s="64" t="s">
        <v>180</v>
      </c>
      <c r="O155" s="137"/>
      <c r="P155" s="138"/>
    </row>
    <row r="156" spans="1:16" s="27" customFormat="1" ht="33" customHeight="1">
      <c r="A156" s="153" t="s">
        <v>162</v>
      </c>
      <c r="B156" s="135" t="s">
        <v>172</v>
      </c>
      <c r="C156" s="31" t="s">
        <v>174</v>
      </c>
      <c r="D156" s="135" t="s">
        <v>173</v>
      </c>
      <c r="E156" s="30">
        <v>2</v>
      </c>
      <c r="F156" s="30">
        <v>0</v>
      </c>
      <c r="G156" s="30">
        <v>0</v>
      </c>
      <c r="H156" s="30">
        <f t="shared" si="12"/>
        <v>2</v>
      </c>
      <c r="I156" s="176">
        <f>'MATRIZ PLANIFICADA POA, 2022'!J156</f>
        <v>2</v>
      </c>
      <c r="J156" s="116">
        <f t="shared" si="13"/>
        <v>1</v>
      </c>
      <c r="K156" s="116">
        <f t="shared" si="14"/>
        <v>1</v>
      </c>
      <c r="L156" s="30">
        <v>4</v>
      </c>
      <c r="M156" s="30">
        <f t="shared" si="15"/>
        <v>4</v>
      </c>
      <c r="N156" s="64" t="s">
        <v>181</v>
      </c>
      <c r="O156" s="137"/>
      <c r="P156" s="138"/>
    </row>
    <row r="157" spans="1:16" s="27" customFormat="1" ht="33" customHeight="1">
      <c r="A157" s="153" t="s">
        <v>162</v>
      </c>
      <c r="B157" s="135" t="s">
        <v>172</v>
      </c>
      <c r="C157" s="31" t="s">
        <v>47</v>
      </c>
      <c r="D157" s="135" t="s">
        <v>173</v>
      </c>
      <c r="E157" s="30">
        <v>2</v>
      </c>
      <c r="F157" s="30">
        <v>0</v>
      </c>
      <c r="G157" s="30">
        <v>0</v>
      </c>
      <c r="H157" s="30">
        <f t="shared" si="12"/>
        <v>2</v>
      </c>
      <c r="I157" s="176">
        <f>'MATRIZ PLANIFICADA POA, 2022'!J157</f>
        <v>2</v>
      </c>
      <c r="J157" s="116">
        <f t="shared" si="13"/>
        <v>1</v>
      </c>
      <c r="K157" s="116">
        <f t="shared" si="14"/>
        <v>1</v>
      </c>
      <c r="L157" s="30">
        <v>4</v>
      </c>
      <c r="M157" s="30">
        <f t="shared" si="15"/>
        <v>4</v>
      </c>
      <c r="N157" s="64" t="s">
        <v>182</v>
      </c>
      <c r="O157" s="139"/>
      <c r="P157" s="138"/>
    </row>
    <row r="158" spans="1:16" s="110" customFormat="1" ht="57.75" customHeight="1">
      <c r="A158" s="156" t="s">
        <v>162</v>
      </c>
      <c r="B158" s="109" t="s">
        <v>183</v>
      </c>
      <c r="C158" s="123" t="s">
        <v>185</v>
      </c>
      <c r="D158" s="109" t="s">
        <v>184</v>
      </c>
      <c r="E158" s="89">
        <v>200</v>
      </c>
      <c r="F158" s="89">
        <v>300</v>
      </c>
      <c r="G158" s="89">
        <v>0</v>
      </c>
      <c r="H158" s="89">
        <f t="shared" si="12"/>
        <v>500</v>
      </c>
      <c r="I158" s="175">
        <f>'MATRIZ PLANIFICADA POA, 2022'!J158</f>
        <v>500</v>
      </c>
      <c r="J158" s="115">
        <f t="shared" si="13"/>
        <v>1</v>
      </c>
      <c r="K158" s="115">
        <f t="shared" si="14"/>
        <v>1</v>
      </c>
      <c r="L158" s="89">
        <v>1</v>
      </c>
      <c r="M158" s="89">
        <f t="shared" si="15"/>
        <v>1</v>
      </c>
      <c r="N158" s="109" t="s">
        <v>188</v>
      </c>
      <c r="O158" s="109" t="s">
        <v>189</v>
      </c>
      <c r="P158" s="159"/>
    </row>
    <row r="159" spans="1:16" s="27" customFormat="1" ht="33" customHeight="1">
      <c r="A159" s="153" t="s">
        <v>162</v>
      </c>
      <c r="B159" s="135" t="s">
        <v>190</v>
      </c>
      <c r="C159" s="64" t="s">
        <v>186</v>
      </c>
      <c r="D159" s="135" t="s">
        <v>191</v>
      </c>
      <c r="E159" s="30">
        <v>1</v>
      </c>
      <c r="F159" s="30">
        <v>0</v>
      </c>
      <c r="G159" s="30">
        <v>0</v>
      </c>
      <c r="H159" s="30">
        <f t="shared" si="12"/>
        <v>1</v>
      </c>
      <c r="I159" s="176">
        <f>'MATRIZ PLANIFICADA POA, 2022'!J159</f>
        <v>1</v>
      </c>
      <c r="J159" s="116">
        <f t="shared" si="13"/>
        <v>1</v>
      </c>
      <c r="K159" s="116">
        <f t="shared" si="14"/>
        <v>1</v>
      </c>
      <c r="L159" s="30">
        <v>1</v>
      </c>
      <c r="M159" s="30">
        <f t="shared" si="15"/>
        <v>1</v>
      </c>
      <c r="N159" s="64" t="s">
        <v>194</v>
      </c>
      <c r="O159" s="135" t="s">
        <v>193</v>
      </c>
      <c r="P159" s="138"/>
    </row>
    <row r="160" spans="1:16" s="27" customFormat="1" ht="33" customHeight="1">
      <c r="A160" s="153" t="s">
        <v>162</v>
      </c>
      <c r="B160" s="135" t="s">
        <v>190</v>
      </c>
      <c r="C160" s="64" t="s">
        <v>187</v>
      </c>
      <c r="D160" s="135" t="s">
        <v>191</v>
      </c>
      <c r="E160" s="30">
        <v>2</v>
      </c>
      <c r="F160" s="30">
        <v>2</v>
      </c>
      <c r="G160" s="30">
        <v>0</v>
      </c>
      <c r="H160" s="30">
        <f t="shared" si="12"/>
        <v>4</v>
      </c>
      <c r="I160" s="176">
        <f>'MATRIZ PLANIFICADA POA, 2022'!J160</f>
        <v>5</v>
      </c>
      <c r="J160" s="116">
        <f t="shared" si="13"/>
        <v>0.8</v>
      </c>
      <c r="K160" s="116">
        <f t="shared" si="14"/>
        <v>0.8</v>
      </c>
      <c r="L160" s="30">
        <v>70</v>
      </c>
      <c r="M160" s="30">
        <f t="shared" si="15"/>
        <v>70</v>
      </c>
      <c r="N160" s="64" t="s">
        <v>192</v>
      </c>
      <c r="O160" s="139"/>
      <c r="P160" s="138"/>
    </row>
    <row r="161" spans="1:16" s="110" customFormat="1" ht="33" customHeight="1">
      <c r="A161" s="156" t="s">
        <v>162</v>
      </c>
      <c r="B161" s="169" t="s">
        <v>195</v>
      </c>
      <c r="C161" s="123" t="s">
        <v>77</v>
      </c>
      <c r="D161" s="169" t="s">
        <v>196</v>
      </c>
      <c r="E161" s="89">
        <v>500</v>
      </c>
      <c r="F161" s="89">
        <v>0</v>
      </c>
      <c r="G161" s="89">
        <v>373</v>
      </c>
      <c r="H161" s="89">
        <f t="shared" si="12"/>
        <v>873</v>
      </c>
      <c r="I161" s="175">
        <f>'MATRIZ PLANIFICADA POA, 2022'!J161</f>
        <v>500</v>
      </c>
      <c r="J161" s="115">
        <f t="shared" si="13"/>
        <v>1.746</v>
      </c>
      <c r="K161" s="115">
        <f t="shared" si="14"/>
        <v>1</v>
      </c>
      <c r="L161" s="89">
        <v>15</v>
      </c>
      <c r="M161" s="89">
        <f t="shared" si="15"/>
        <v>15</v>
      </c>
      <c r="N161" s="109" t="s">
        <v>199</v>
      </c>
      <c r="O161" s="150" t="s">
        <v>203</v>
      </c>
      <c r="P161" s="159"/>
    </row>
    <row r="162" spans="1:16" s="27" customFormat="1" ht="33" customHeight="1">
      <c r="A162" s="153" t="s">
        <v>162</v>
      </c>
      <c r="B162" s="169" t="s">
        <v>195</v>
      </c>
      <c r="C162" s="31" t="s">
        <v>197</v>
      </c>
      <c r="D162" s="135" t="s">
        <v>196</v>
      </c>
      <c r="E162" s="30">
        <v>2</v>
      </c>
      <c r="F162" s="30">
        <v>0</v>
      </c>
      <c r="G162" s="30">
        <v>373</v>
      </c>
      <c r="H162" s="30">
        <f t="shared" si="12"/>
        <v>375</v>
      </c>
      <c r="I162" s="176">
        <f>'MATRIZ PLANIFICADA POA, 2022'!J162</f>
        <v>2</v>
      </c>
      <c r="J162" s="116">
        <f t="shared" si="13"/>
        <v>187.5</v>
      </c>
      <c r="K162" s="116">
        <f t="shared" si="14"/>
        <v>1</v>
      </c>
      <c r="L162" s="30">
        <v>8</v>
      </c>
      <c r="M162" s="30">
        <f t="shared" si="15"/>
        <v>8</v>
      </c>
      <c r="N162" s="64" t="s">
        <v>170</v>
      </c>
      <c r="O162" s="137"/>
      <c r="P162" s="138"/>
    </row>
    <row r="163" spans="1:16" s="110" customFormat="1" ht="33" customHeight="1">
      <c r="A163" s="156" t="s">
        <v>162</v>
      </c>
      <c r="B163" s="169" t="s">
        <v>195</v>
      </c>
      <c r="C163" s="123" t="s">
        <v>198</v>
      </c>
      <c r="D163" s="150" t="s">
        <v>196</v>
      </c>
      <c r="E163" s="89">
        <v>500</v>
      </c>
      <c r="F163" s="89">
        <v>0</v>
      </c>
      <c r="G163" s="89">
        <v>0</v>
      </c>
      <c r="H163" s="89">
        <f t="shared" si="12"/>
        <v>500</v>
      </c>
      <c r="I163" s="175">
        <f>'MATRIZ PLANIFICADA POA, 2022'!J163</f>
        <v>500</v>
      </c>
      <c r="J163" s="115">
        <f t="shared" si="13"/>
        <v>1</v>
      </c>
      <c r="K163" s="115">
        <f t="shared" si="14"/>
        <v>1</v>
      </c>
      <c r="L163" s="89">
        <v>300</v>
      </c>
      <c r="M163" s="89">
        <f t="shared" si="15"/>
        <v>300</v>
      </c>
      <c r="N163" s="109" t="s">
        <v>200</v>
      </c>
      <c r="O163" s="151"/>
      <c r="P163" s="159"/>
    </row>
    <row r="164" spans="1:16" s="110" customFormat="1" ht="33" customHeight="1">
      <c r="A164" s="156" t="s">
        <v>162</v>
      </c>
      <c r="B164" s="169" t="s">
        <v>195</v>
      </c>
      <c r="C164" s="123" t="s">
        <v>77</v>
      </c>
      <c r="D164" s="169" t="s">
        <v>196</v>
      </c>
      <c r="E164" s="89">
        <v>0</v>
      </c>
      <c r="F164" s="89">
        <v>250</v>
      </c>
      <c r="G164" s="89">
        <v>0</v>
      </c>
      <c r="H164" s="89">
        <f t="shared" si="12"/>
        <v>250</v>
      </c>
      <c r="I164" s="175">
        <f>'MATRIZ PLANIFICADA POA, 2022'!J164</f>
        <v>500</v>
      </c>
      <c r="J164" s="115">
        <f t="shared" si="13"/>
        <v>0.5</v>
      </c>
      <c r="K164" s="115">
        <f t="shared" si="14"/>
        <v>0.5</v>
      </c>
      <c r="L164" s="89">
        <v>300</v>
      </c>
      <c r="M164" s="89">
        <f t="shared" si="15"/>
        <v>300</v>
      </c>
      <c r="N164" s="109" t="s">
        <v>201</v>
      </c>
      <c r="O164" s="151"/>
      <c r="P164" s="159"/>
    </row>
    <row r="165" spans="1:16" s="27" customFormat="1" ht="33" customHeight="1">
      <c r="A165" s="153" t="s">
        <v>162</v>
      </c>
      <c r="B165" s="169" t="s">
        <v>195</v>
      </c>
      <c r="C165" s="31" t="s">
        <v>77</v>
      </c>
      <c r="D165" s="135" t="s">
        <v>196</v>
      </c>
      <c r="E165" s="30">
        <v>3</v>
      </c>
      <c r="F165" s="30">
        <v>250</v>
      </c>
      <c r="G165" s="30">
        <v>0</v>
      </c>
      <c r="H165" s="30">
        <f t="shared" si="12"/>
        <v>253</v>
      </c>
      <c r="I165" s="176">
        <f>'MATRIZ PLANIFICADA POA, 2022'!J165</f>
        <v>500</v>
      </c>
      <c r="J165" s="116">
        <f t="shared" si="13"/>
        <v>0.50600000000000001</v>
      </c>
      <c r="K165" s="116">
        <f t="shared" si="14"/>
        <v>0.50600000000000001</v>
      </c>
      <c r="L165" s="30">
        <v>300</v>
      </c>
      <c r="M165" s="30">
        <f t="shared" si="15"/>
        <v>300</v>
      </c>
      <c r="N165" s="64" t="s">
        <v>202</v>
      </c>
      <c r="O165" s="139"/>
      <c r="P165" s="138"/>
    </row>
    <row r="166" spans="1:16" s="27" customFormat="1" ht="37.5" customHeight="1">
      <c r="A166" s="153" t="s">
        <v>162</v>
      </c>
      <c r="B166" s="64" t="s">
        <v>204</v>
      </c>
      <c r="C166" s="31" t="s">
        <v>216</v>
      </c>
      <c r="D166" s="64" t="s">
        <v>210</v>
      </c>
      <c r="E166" s="30">
        <v>1</v>
      </c>
      <c r="F166" s="30">
        <v>0</v>
      </c>
      <c r="G166" s="30">
        <v>0</v>
      </c>
      <c r="H166" s="30">
        <f t="shared" si="12"/>
        <v>1</v>
      </c>
      <c r="I166" s="176">
        <f>'MATRIZ PLANIFICADA POA, 2022'!J166</f>
        <v>1</v>
      </c>
      <c r="J166" s="116">
        <f t="shared" si="13"/>
        <v>1</v>
      </c>
      <c r="K166" s="116">
        <f t="shared" si="14"/>
        <v>1</v>
      </c>
      <c r="L166" s="30">
        <v>3</v>
      </c>
      <c r="M166" s="30">
        <f t="shared" si="15"/>
        <v>3</v>
      </c>
      <c r="N166" s="64" t="s">
        <v>225</v>
      </c>
      <c r="O166" s="135" t="s">
        <v>236</v>
      </c>
      <c r="P166" s="138"/>
    </row>
    <row r="167" spans="1:16" s="27" customFormat="1" ht="33" customHeight="1">
      <c r="A167" s="153" t="s">
        <v>162</v>
      </c>
      <c r="B167" s="135" t="s">
        <v>205</v>
      </c>
      <c r="C167" s="31" t="s">
        <v>217</v>
      </c>
      <c r="D167" s="135" t="s">
        <v>211</v>
      </c>
      <c r="E167" s="30">
        <v>0</v>
      </c>
      <c r="F167" s="30">
        <v>0</v>
      </c>
      <c r="G167" s="30">
        <v>185</v>
      </c>
      <c r="H167" s="30">
        <f t="shared" si="12"/>
        <v>185</v>
      </c>
      <c r="I167" s="176">
        <f>'MATRIZ PLANIFICADA POA, 2022'!J167</f>
        <v>0</v>
      </c>
      <c r="J167" s="116" t="e">
        <f t="shared" si="13"/>
        <v>#DIV/0!</v>
      </c>
      <c r="K167" s="116" t="e">
        <f t="shared" si="14"/>
        <v>#DIV/0!</v>
      </c>
      <c r="L167" s="30">
        <v>100</v>
      </c>
      <c r="M167" s="30">
        <f t="shared" si="15"/>
        <v>100</v>
      </c>
      <c r="N167" s="64" t="s">
        <v>226</v>
      </c>
      <c r="O167" s="137"/>
      <c r="P167" s="138"/>
    </row>
    <row r="168" spans="1:16" s="27" customFormat="1" ht="33" customHeight="1">
      <c r="A168" s="153" t="s">
        <v>162</v>
      </c>
      <c r="B168" s="135" t="s">
        <v>205</v>
      </c>
      <c r="C168" s="31" t="s">
        <v>217</v>
      </c>
      <c r="D168" s="135" t="s">
        <v>211</v>
      </c>
      <c r="E168" s="30">
        <v>0</v>
      </c>
      <c r="F168" s="30">
        <v>0</v>
      </c>
      <c r="G168" s="30">
        <v>185</v>
      </c>
      <c r="H168" s="30">
        <f t="shared" si="12"/>
        <v>185</v>
      </c>
      <c r="I168" s="176">
        <f>'MATRIZ PLANIFICADA POA, 2022'!J168</f>
        <v>0</v>
      </c>
      <c r="J168" s="116" t="e">
        <f t="shared" si="13"/>
        <v>#DIV/0!</v>
      </c>
      <c r="K168" s="116" t="e">
        <f t="shared" si="14"/>
        <v>#DIV/0!</v>
      </c>
      <c r="L168" s="30">
        <v>100</v>
      </c>
      <c r="M168" s="30">
        <f t="shared" si="15"/>
        <v>100</v>
      </c>
      <c r="N168" s="64" t="s">
        <v>227</v>
      </c>
      <c r="O168" s="137"/>
      <c r="P168" s="138"/>
    </row>
    <row r="169" spans="1:16" s="27" customFormat="1" ht="33" customHeight="1">
      <c r="A169" s="153" t="s">
        <v>162</v>
      </c>
      <c r="B169" s="135" t="s">
        <v>205</v>
      </c>
      <c r="C169" s="31" t="s">
        <v>217</v>
      </c>
      <c r="D169" s="135" t="s">
        <v>211</v>
      </c>
      <c r="E169" s="30">
        <v>0</v>
      </c>
      <c r="F169" s="30">
        <v>0</v>
      </c>
      <c r="G169" s="30">
        <v>185</v>
      </c>
      <c r="H169" s="30">
        <f t="shared" si="12"/>
        <v>185</v>
      </c>
      <c r="I169" s="176">
        <f>'MATRIZ PLANIFICADA POA, 2022'!J169</f>
        <v>0</v>
      </c>
      <c r="J169" s="116" t="e">
        <f t="shared" si="13"/>
        <v>#DIV/0!</v>
      </c>
      <c r="K169" s="116" t="e">
        <f t="shared" si="14"/>
        <v>#DIV/0!</v>
      </c>
      <c r="L169" s="30">
        <v>100</v>
      </c>
      <c r="M169" s="30">
        <f t="shared" si="15"/>
        <v>100</v>
      </c>
      <c r="N169" s="64" t="s">
        <v>227</v>
      </c>
      <c r="O169" s="137"/>
      <c r="P169" s="138"/>
    </row>
    <row r="170" spans="1:16" s="27" customFormat="1" ht="33" customHeight="1">
      <c r="A170" s="153" t="s">
        <v>162</v>
      </c>
      <c r="B170" s="135" t="s">
        <v>205</v>
      </c>
      <c r="C170" s="31" t="s">
        <v>217</v>
      </c>
      <c r="D170" s="135" t="s">
        <v>211</v>
      </c>
      <c r="E170" s="30">
        <v>0</v>
      </c>
      <c r="F170" s="30">
        <v>0</v>
      </c>
      <c r="G170" s="30">
        <v>185</v>
      </c>
      <c r="H170" s="30">
        <f t="shared" si="12"/>
        <v>185</v>
      </c>
      <c r="I170" s="176">
        <f>'MATRIZ PLANIFICADA POA, 2022'!J170</f>
        <v>0</v>
      </c>
      <c r="J170" s="116" t="e">
        <f t="shared" si="13"/>
        <v>#DIV/0!</v>
      </c>
      <c r="K170" s="116" t="e">
        <f t="shared" si="14"/>
        <v>#DIV/0!</v>
      </c>
      <c r="L170" s="30">
        <v>50</v>
      </c>
      <c r="M170" s="30">
        <f t="shared" si="15"/>
        <v>50</v>
      </c>
      <c r="N170" s="64" t="s">
        <v>226</v>
      </c>
      <c r="O170" s="137"/>
      <c r="P170" s="138"/>
    </row>
    <row r="171" spans="1:16" s="27" customFormat="1" ht="33" customHeight="1">
      <c r="A171" s="153" t="s">
        <v>162</v>
      </c>
      <c r="B171" s="135" t="s">
        <v>205</v>
      </c>
      <c r="C171" s="31" t="s">
        <v>218</v>
      </c>
      <c r="D171" s="135" t="s">
        <v>211</v>
      </c>
      <c r="E171" s="30">
        <v>0</v>
      </c>
      <c r="F171" s="30">
        <v>0</v>
      </c>
      <c r="G171" s="30">
        <v>185</v>
      </c>
      <c r="H171" s="30">
        <f t="shared" si="12"/>
        <v>185</v>
      </c>
      <c r="I171" s="176">
        <f>'MATRIZ PLANIFICADA POA, 2022'!J171</f>
        <v>0</v>
      </c>
      <c r="J171" s="116" t="e">
        <f t="shared" si="13"/>
        <v>#DIV/0!</v>
      </c>
      <c r="K171" s="116" t="e">
        <f t="shared" si="14"/>
        <v>#DIV/0!</v>
      </c>
      <c r="L171" s="30">
        <v>100</v>
      </c>
      <c r="M171" s="30">
        <f t="shared" si="15"/>
        <v>100</v>
      </c>
      <c r="N171" s="64" t="s">
        <v>227</v>
      </c>
      <c r="O171" s="137"/>
      <c r="P171" s="138"/>
    </row>
    <row r="172" spans="1:16" s="110" customFormat="1" ht="33" customHeight="1">
      <c r="A172" s="156" t="s">
        <v>162</v>
      </c>
      <c r="B172" s="109" t="s">
        <v>206</v>
      </c>
      <c r="C172" s="123" t="s">
        <v>219</v>
      </c>
      <c r="D172" s="109" t="s">
        <v>212</v>
      </c>
      <c r="E172" s="89">
        <v>1</v>
      </c>
      <c r="F172" s="89">
        <v>0</v>
      </c>
      <c r="G172" s="89">
        <v>0</v>
      </c>
      <c r="H172" s="89">
        <f t="shared" si="12"/>
        <v>1</v>
      </c>
      <c r="I172" s="175">
        <f>'MATRIZ PLANIFICADA POA, 2022'!J172</f>
        <v>1</v>
      </c>
      <c r="J172" s="115">
        <f t="shared" si="13"/>
        <v>1</v>
      </c>
      <c r="K172" s="115">
        <f t="shared" si="14"/>
        <v>1</v>
      </c>
      <c r="L172" s="89">
        <v>2</v>
      </c>
      <c r="M172" s="89">
        <f t="shared" si="15"/>
        <v>2</v>
      </c>
      <c r="N172" s="109" t="s">
        <v>228</v>
      </c>
      <c r="O172" s="151"/>
      <c r="P172" s="159"/>
    </row>
    <row r="173" spans="1:16" s="110" customFormat="1" ht="33" customHeight="1">
      <c r="A173" s="156" t="s">
        <v>162</v>
      </c>
      <c r="B173" s="150" t="s">
        <v>207</v>
      </c>
      <c r="C173" s="109" t="s">
        <v>220</v>
      </c>
      <c r="D173" s="150" t="s">
        <v>213</v>
      </c>
      <c r="E173" s="89">
        <v>3</v>
      </c>
      <c r="F173" s="89">
        <v>3</v>
      </c>
      <c r="G173" s="89">
        <v>0</v>
      </c>
      <c r="H173" s="89">
        <f t="shared" si="12"/>
        <v>6</v>
      </c>
      <c r="I173" s="175">
        <f>'MATRIZ PLANIFICADA POA, 2022'!J173</f>
        <v>9</v>
      </c>
      <c r="J173" s="115">
        <f t="shared" si="13"/>
        <v>0.66666666666666663</v>
      </c>
      <c r="K173" s="115">
        <f t="shared" si="14"/>
        <v>0.66666666666666663</v>
      </c>
      <c r="L173" s="89">
        <v>12</v>
      </c>
      <c r="M173" s="89">
        <f t="shared" si="15"/>
        <v>12</v>
      </c>
      <c r="N173" s="109" t="s">
        <v>229</v>
      </c>
      <c r="O173" s="151"/>
      <c r="P173" s="159"/>
    </row>
    <row r="174" spans="1:16" s="27" customFormat="1" ht="33" customHeight="1">
      <c r="A174" s="153" t="s">
        <v>162</v>
      </c>
      <c r="B174" s="135" t="s">
        <v>207</v>
      </c>
      <c r="C174" s="64" t="s">
        <v>217</v>
      </c>
      <c r="D174" s="135" t="s">
        <v>213</v>
      </c>
      <c r="E174" s="30">
        <v>0</v>
      </c>
      <c r="F174" s="30">
        <v>1</v>
      </c>
      <c r="G174" s="30">
        <v>0</v>
      </c>
      <c r="H174" s="30">
        <f t="shared" si="12"/>
        <v>1</v>
      </c>
      <c r="I174" s="176">
        <f>'MATRIZ PLANIFICADA POA, 2022'!J174</f>
        <v>1</v>
      </c>
      <c r="J174" s="116">
        <f t="shared" si="13"/>
        <v>1</v>
      </c>
      <c r="K174" s="116">
        <f t="shared" si="14"/>
        <v>1</v>
      </c>
      <c r="L174" s="30">
        <v>53</v>
      </c>
      <c r="M174" s="30">
        <f t="shared" si="15"/>
        <v>53</v>
      </c>
      <c r="N174" s="64" t="s">
        <v>230</v>
      </c>
      <c r="O174" s="137"/>
      <c r="P174" s="138"/>
    </row>
    <row r="175" spans="1:16" s="27" customFormat="1" ht="33" customHeight="1">
      <c r="A175" s="153" t="s">
        <v>162</v>
      </c>
      <c r="B175" s="135" t="s">
        <v>207</v>
      </c>
      <c r="C175" s="64" t="s">
        <v>217</v>
      </c>
      <c r="D175" s="135" t="s">
        <v>213</v>
      </c>
      <c r="E175" s="30">
        <v>0</v>
      </c>
      <c r="F175" s="30">
        <v>1</v>
      </c>
      <c r="G175" s="30">
        <v>0</v>
      </c>
      <c r="H175" s="30">
        <f t="shared" si="12"/>
        <v>1</v>
      </c>
      <c r="I175" s="176">
        <f>'MATRIZ PLANIFICADA POA, 2022'!J175</f>
        <v>1</v>
      </c>
      <c r="J175" s="116">
        <f t="shared" si="13"/>
        <v>1</v>
      </c>
      <c r="K175" s="116">
        <f t="shared" si="14"/>
        <v>1</v>
      </c>
      <c r="L175" s="30">
        <v>150</v>
      </c>
      <c r="M175" s="30">
        <f t="shared" si="15"/>
        <v>150</v>
      </c>
      <c r="N175" s="64" t="s">
        <v>231</v>
      </c>
      <c r="O175" s="137"/>
      <c r="P175" s="138"/>
    </row>
    <row r="176" spans="1:16" s="27" customFormat="1" ht="35.25" customHeight="1">
      <c r="A176" s="153" t="s">
        <v>162</v>
      </c>
      <c r="B176" s="135" t="s">
        <v>207</v>
      </c>
      <c r="C176" s="64" t="s">
        <v>217</v>
      </c>
      <c r="D176" s="135" t="s">
        <v>213</v>
      </c>
      <c r="E176" s="30">
        <v>0</v>
      </c>
      <c r="F176" s="30">
        <v>0</v>
      </c>
      <c r="G176" s="30">
        <v>0</v>
      </c>
      <c r="H176" s="30">
        <f t="shared" si="12"/>
        <v>0</v>
      </c>
      <c r="I176" s="176">
        <f>'MATRIZ PLANIFICADA POA, 2022'!J176</f>
        <v>1</v>
      </c>
      <c r="J176" s="116">
        <f t="shared" si="13"/>
        <v>0</v>
      </c>
      <c r="K176" s="116">
        <f t="shared" si="14"/>
        <v>0</v>
      </c>
      <c r="L176" s="30">
        <v>0</v>
      </c>
      <c r="M176" s="30">
        <f t="shared" si="15"/>
        <v>0</v>
      </c>
      <c r="N176" s="64" t="s">
        <v>230</v>
      </c>
      <c r="O176" s="137"/>
      <c r="P176" s="138"/>
    </row>
    <row r="177" spans="1:16" s="27" customFormat="1" ht="43.5" customHeight="1">
      <c r="A177" s="153" t="s">
        <v>162</v>
      </c>
      <c r="B177" s="135" t="s">
        <v>207</v>
      </c>
      <c r="C177" s="135" t="s">
        <v>221</v>
      </c>
      <c r="D177" s="135" t="s">
        <v>213</v>
      </c>
      <c r="E177" s="30">
        <v>0</v>
      </c>
      <c r="F177" s="30">
        <v>0</v>
      </c>
      <c r="G177" s="30">
        <v>0</v>
      </c>
      <c r="H177" s="30">
        <f t="shared" si="12"/>
        <v>0</v>
      </c>
      <c r="I177" s="176">
        <f>'MATRIZ PLANIFICADA POA, 2022'!J177</f>
        <v>1</v>
      </c>
      <c r="J177" s="116">
        <f t="shared" si="13"/>
        <v>0</v>
      </c>
      <c r="K177" s="116">
        <f t="shared" si="14"/>
        <v>0</v>
      </c>
      <c r="L177" s="30">
        <v>300</v>
      </c>
      <c r="M177" s="30">
        <f t="shared" si="15"/>
        <v>300</v>
      </c>
      <c r="N177" s="64" t="s">
        <v>232</v>
      </c>
      <c r="O177" s="137"/>
      <c r="P177" s="138"/>
    </row>
    <row r="178" spans="1:16" s="27" customFormat="1" ht="33" customHeight="1">
      <c r="A178" s="153" t="s">
        <v>162</v>
      </c>
      <c r="B178" s="135" t="s">
        <v>207</v>
      </c>
      <c r="C178" s="139" t="s">
        <v>222</v>
      </c>
      <c r="D178" s="135" t="s">
        <v>213</v>
      </c>
      <c r="E178" s="30">
        <v>3</v>
      </c>
      <c r="F178" s="30">
        <v>3</v>
      </c>
      <c r="G178" s="30">
        <v>185</v>
      </c>
      <c r="H178" s="30">
        <f t="shared" si="12"/>
        <v>191</v>
      </c>
      <c r="I178" s="176">
        <f>'MATRIZ PLANIFICADA POA, 2022'!J178</f>
        <v>9</v>
      </c>
      <c r="J178" s="116">
        <f t="shared" si="13"/>
        <v>21.222222222222221</v>
      </c>
      <c r="K178" s="116">
        <f t="shared" si="14"/>
        <v>1</v>
      </c>
      <c r="L178" s="30">
        <v>300</v>
      </c>
      <c r="M178" s="30">
        <f t="shared" si="15"/>
        <v>300</v>
      </c>
      <c r="N178" s="64" t="s">
        <v>233</v>
      </c>
      <c r="O178" s="137"/>
      <c r="P178" s="138"/>
    </row>
    <row r="179" spans="1:16" s="27" customFormat="1" ht="33" customHeight="1">
      <c r="A179" s="153" t="s">
        <v>162</v>
      </c>
      <c r="B179" s="64" t="s">
        <v>208</v>
      </c>
      <c r="C179" s="135" t="s">
        <v>223</v>
      </c>
      <c r="D179" s="135" t="s">
        <v>214</v>
      </c>
      <c r="E179" s="30">
        <v>0</v>
      </c>
      <c r="F179" s="30">
        <v>0</v>
      </c>
      <c r="G179" s="30">
        <v>0</v>
      </c>
      <c r="H179" s="30">
        <f t="shared" si="12"/>
        <v>0</v>
      </c>
      <c r="I179" s="176">
        <f>'MATRIZ PLANIFICADA POA, 2022'!J179</f>
        <v>0</v>
      </c>
      <c r="J179" s="116" t="e">
        <f t="shared" si="13"/>
        <v>#DIV/0!</v>
      </c>
      <c r="K179" s="116" t="e">
        <f t="shared" si="14"/>
        <v>#DIV/0!</v>
      </c>
      <c r="L179" s="30">
        <v>3</v>
      </c>
      <c r="M179" s="30">
        <f t="shared" si="15"/>
        <v>3</v>
      </c>
      <c r="N179" s="64" t="s">
        <v>234</v>
      </c>
      <c r="O179" s="137"/>
      <c r="P179" s="138"/>
    </row>
    <row r="180" spans="1:16" s="27" customFormat="1" ht="33" customHeight="1">
      <c r="A180" s="153" t="s">
        <v>162</v>
      </c>
      <c r="B180" s="64" t="s">
        <v>209</v>
      </c>
      <c r="C180" s="139" t="s">
        <v>224</v>
      </c>
      <c r="D180" s="139" t="s">
        <v>215</v>
      </c>
      <c r="E180" s="30">
        <v>0</v>
      </c>
      <c r="F180" s="30">
        <v>0</v>
      </c>
      <c r="G180" s="30">
        <v>0</v>
      </c>
      <c r="H180" s="30">
        <f t="shared" si="12"/>
        <v>0</v>
      </c>
      <c r="I180" s="176">
        <f>'MATRIZ PLANIFICADA POA, 2022'!J180</f>
        <v>0</v>
      </c>
      <c r="J180" s="116" t="e">
        <f t="shared" si="13"/>
        <v>#DIV/0!</v>
      </c>
      <c r="K180" s="116" t="e">
        <f t="shared" si="14"/>
        <v>#DIV/0!</v>
      </c>
      <c r="L180" s="30">
        <v>5</v>
      </c>
      <c r="M180" s="30">
        <f t="shared" si="15"/>
        <v>5</v>
      </c>
      <c r="N180" s="64" t="s">
        <v>235</v>
      </c>
      <c r="O180" s="137"/>
      <c r="P180" s="138"/>
    </row>
    <row r="181" spans="1:16" s="110" customFormat="1" ht="33" customHeight="1">
      <c r="A181" s="156" t="s">
        <v>162</v>
      </c>
      <c r="B181" s="109" t="s">
        <v>209</v>
      </c>
      <c r="C181" s="109" t="s">
        <v>224</v>
      </c>
      <c r="D181" s="109" t="s">
        <v>215</v>
      </c>
      <c r="E181" s="89">
        <v>0</v>
      </c>
      <c r="F181" s="89">
        <v>1</v>
      </c>
      <c r="G181" s="89">
        <v>0</v>
      </c>
      <c r="H181" s="89">
        <f t="shared" si="12"/>
        <v>1</v>
      </c>
      <c r="I181" s="175">
        <f>'MATRIZ PLANIFICADA POA, 2022'!J181</f>
        <v>1</v>
      </c>
      <c r="J181" s="115">
        <f t="shared" si="13"/>
        <v>1</v>
      </c>
      <c r="K181" s="115">
        <f t="shared" si="14"/>
        <v>1</v>
      </c>
      <c r="L181" s="89">
        <v>5</v>
      </c>
      <c r="M181" s="89">
        <f>SUM(L181)</f>
        <v>5</v>
      </c>
      <c r="N181" s="109" t="s">
        <v>235</v>
      </c>
      <c r="O181" s="152"/>
      <c r="P181" s="165"/>
    </row>
    <row r="182" spans="1:16" s="27" customFormat="1" ht="23.25" customHeight="1">
      <c r="A182" s="153" t="s">
        <v>162</v>
      </c>
      <c r="B182" s="100"/>
      <c r="C182" s="100"/>
      <c r="D182" s="100"/>
      <c r="E182" s="100"/>
      <c r="F182" s="100"/>
      <c r="G182" s="100"/>
      <c r="H182" s="100">
        <f t="shared" si="12"/>
        <v>0</v>
      </c>
      <c r="I182" s="177">
        <f>'MATRIZ PLANIFICADA POA, 2022'!J182</f>
        <v>0</v>
      </c>
      <c r="J182" s="116" t="e">
        <f t="shared" si="13"/>
        <v>#DIV/0!</v>
      </c>
      <c r="K182" s="116" t="e">
        <f t="shared" si="14"/>
        <v>#DIV/0!</v>
      </c>
      <c r="L182" s="100"/>
      <c r="M182" s="100"/>
      <c r="N182" s="100"/>
      <c r="O182" s="101"/>
      <c r="P182" s="76"/>
    </row>
    <row r="183" spans="1:16" s="110" customFormat="1" ht="46" customHeight="1">
      <c r="A183" s="156" t="s">
        <v>16</v>
      </c>
      <c r="B183" s="122" t="s">
        <v>64</v>
      </c>
      <c r="C183" s="166" t="s">
        <v>65</v>
      </c>
      <c r="D183" s="122" t="s">
        <v>66</v>
      </c>
      <c r="E183" s="89">
        <v>1</v>
      </c>
      <c r="F183" s="89">
        <v>0</v>
      </c>
      <c r="G183" s="89">
        <v>2</v>
      </c>
      <c r="H183" s="89">
        <f t="shared" si="12"/>
        <v>3</v>
      </c>
      <c r="I183" s="175">
        <f>'MATRIZ PLANIFICADA POA, 2022'!J183</f>
        <v>2</v>
      </c>
      <c r="J183" s="115">
        <f>H183/I183</f>
        <v>1.5</v>
      </c>
      <c r="K183" s="115">
        <f t="shared" si="14"/>
        <v>1</v>
      </c>
      <c r="L183" s="92">
        <v>25</v>
      </c>
      <c r="M183" s="92">
        <f t="shared" ref="M183:M188" si="16">SUM(L183:L183)</f>
        <v>25</v>
      </c>
      <c r="N183" s="109" t="s">
        <v>67</v>
      </c>
      <c r="O183" s="167" t="s">
        <v>73</v>
      </c>
      <c r="P183" s="157">
        <v>1323600</v>
      </c>
    </row>
    <row r="184" spans="1:16" s="110" customFormat="1" ht="46" customHeight="1">
      <c r="A184" s="156" t="s">
        <v>16</v>
      </c>
      <c r="B184" s="150" t="s">
        <v>70</v>
      </c>
      <c r="C184" s="166" t="s">
        <v>68</v>
      </c>
      <c r="D184" s="122" t="s">
        <v>71</v>
      </c>
      <c r="E184" s="89">
        <v>194</v>
      </c>
      <c r="F184" s="89">
        <v>239</v>
      </c>
      <c r="G184" s="89">
        <v>5</v>
      </c>
      <c r="H184" s="89">
        <f t="shared" si="12"/>
        <v>438</v>
      </c>
      <c r="I184" s="175">
        <f>'MATRIZ PLANIFICADA POA, 2022'!J184</f>
        <v>649</v>
      </c>
      <c r="J184" s="115">
        <f t="shared" si="13"/>
        <v>0.67488443759630201</v>
      </c>
      <c r="K184" s="115">
        <f t="shared" si="14"/>
        <v>0.67488443759630201</v>
      </c>
      <c r="L184" s="92">
        <v>460</v>
      </c>
      <c r="M184" s="92">
        <f t="shared" si="16"/>
        <v>460</v>
      </c>
      <c r="N184" s="109" t="s">
        <v>69</v>
      </c>
      <c r="O184" s="162" t="s">
        <v>79</v>
      </c>
      <c r="P184" s="159"/>
    </row>
    <row r="185" spans="1:16" s="27" customFormat="1" ht="30" customHeight="1">
      <c r="A185" s="153" t="s">
        <v>16</v>
      </c>
      <c r="B185" s="135" t="s">
        <v>70</v>
      </c>
      <c r="C185" s="42" t="s">
        <v>74</v>
      </c>
      <c r="D185" s="147" t="s">
        <v>71</v>
      </c>
      <c r="E185" s="30">
        <v>700</v>
      </c>
      <c r="F185" s="30">
        <v>1500</v>
      </c>
      <c r="G185" s="30">
        <v>5</v>
      </c>
      <c r="H185" s="30">
        <f t="shared" si="12"/>
        <v>2205</v>
      </c>
      <c r="I185" s="176">
        <f>'MATRIZ PLANIFICADA POA, 2022'!J185</f>
        <v>3500</v>
      </c>
      <c r="J185" s="116">
        <f t="shared" si="13"/>
        <v>0.63</v>
      </c>
      <c r="K185" s="116">
        <f t="shared" si="14"/>
        <v>0.63</v>
      </c>
      <c r="L185" s="32">
        <v>4</v>
      </c>
      <c r="M185" s="32">
        <f t="shared" si="16"/>
        <v>4</v>
      </c>
      <c r="N185" s="64" t="s">
        <v>72</v>
      </c>
      <c r="O185" s="146"/>
      <c r="P185" s="138"/>
    </row>
    <row r="186" spans="1:16" s="27" customFormat="1" ht="30" customHeight="1">
      <c r="A186" s="153" t="s">
        <v>16</v>
      </c>
      <c r="B186" s="135" t="s">
        <v>70</v>
      </c>
      <c r="C186" s="42" t="s">
        <v>75</v>
      </c>
      <c r="D186" s="147" t="s">
        <v>71</v>
      </c>
      <c r="E186" s="30">
        <v>800</v>
      </c>
      <c r="F186" s="30">
        <v>1500</v>
      </c>
      <c r="G186" s="30">
        <v>5</v>
      </c>
      <c r="H186" s="30">
        <f t="shared" si="12"/>
        <v>2305</v>
      </c>
      <c r="I186" s="176">
        <f>'MATRIZ PLANIFICADA POA, 2022'!J186</f>
        <v>3500</v>
      </c>
      <c r="J186" s="116">
        <f t="shared" si="13"/>
        <v>0.65857142857142859</v>
      </c>
      <c r="K186" s="116">
        <f t="shared" si="14"/>
        <v>0.65857142857142859</v>
      </c>
      <c r="L186" s="32">
        <v>4</v>
      </c>
      <c r="M186" s="32">
        <f t="shared" si="16"/>
        <v>4</v>
      </c>
      <c r="N186" s="64" t="s">
        <v>76</v>
      </c>
      <c r="O186" s="146"/>
      <c r="P186" s="138"/>
    </row>
    <row r="187" spans="1:16" s="27" customFormat="1" ht="30" customHeight="1">
      <c r="A187" s="153" t="s">
        <v>16</v>
      </c>
      <c r="B187" s="135" t="s">
        <v>70</v>
      </c>
      <c r="C187" s="42" t="s">
        <v>77</v>
      </c>
      <c r="D187" s="147" t="s">
        <v>71</v>
      </c>
      <c r="E187" s="30">
        <v>1</v>
      </c>
      <c r="F187" s="30">
        <v>3</v>
      </c>
      <c r="G187" s="30">
        <v>2</v>
      </c>
      <c r="H187" s="30">
        <f t="shared" si="12"/>
        <v>6</v>
      </c>
      <c r="I187" s="176">
        <f>'MATRIZ PLANIFICADA POA, 2022'!J187</f>
        <v>9</v>
      </c>
      <c r="J187" s="116">
        <f t="shared" si="13"/>
        <v>0.66666666666666663</v>
      </c>
      <c r="K187" s="116">
        <f t="shared" si="14"/>
        <v>0.66666666666666663</v>
      </c>
      <c r="L187" s="32">
        <v>4</v>
      </c>
      <c r="M187" s="32">
        <f t="shared" si="16"/>
        <v>4</v>
      </c>
      <c r="N187" s="64" t="s">
        <v>78</v>
      </c>
      <c r="O187" s="146"/>
      <c r="P187" s="138"/>
    </row>
    <row r="188" spans="1:16" s="27" customFormat="1" ht="40.5" customHeight="1">
      <c r="A188" s="153" t="s">
        <v>16</v>
      </c>
      <c r="B188" s="135" t="s">
        <v>70</v>
      </c>
      <c r="C188" s="42" t="s">
        <v>68</v>
      </c>
      <c r="D188" s="147" t="s">
        <v>71</v>
      </c>
      <c r="E188" s="30">
        <v>110</v>
      </c>
      <c r="F188" s="168">
        <v>150</v>
      </c>
      <c r="G188" s="168">
        <v>80</v>
      </c>
      <c r="H188" s="30">
        <f t="shared" si="12"/>
        <v>340</v>
      </c>
      <c r="I188" s="176">
        <f>'MATRIZ PLANIFICADA POA, 2022'!J188</f>
        <v>400</v>
      </c>
      <c r="J188" s="116">
        <f t="shared" si="13"/>
        <v>0.85</v>
      </c>
      <c r="K188" s="116">
        <f t="shared" si="14"/>
        <v>0.85</v>
      </c>
      <c r="L188" s="32">
        <v>6</v>
      </c>
      <c r="M188" s="32">
        <f t="shared" si="16"/>
        <v>6</v>
      </c>
      <c r="N188" s="64" t="s">
        <v>80</v>
      </c>
      <c r="O188" s="145"/>
      <c r="P188" s="143"/>
    </row>
    <row r="189" spans="1:16" s="27" customFormat="1" ht="27" customHeight="1">
      <c r="A189" s="155" t="s">
        <v>379</v>
      </c>
      <c r="B189" s="135" t="s">
        <v>70</v>
      </c>
      <c r="C189" s="42"/>
      <c r="D189" s="147" t="s">
        <v>71</v>
      </c>
      <c r="E189" s="30"/>
      <c r="F189" s="30"/>
      <c r="G189" s="30"/>
      <c r="H189" s="30">
        <f t="shared" si="12"/>
        <v>0</v>
      </c>
      <c r="I189" s="176">
        <f>'MATRIZ PLANIFICADA POA, 2022'!J189</f>
        <v>0</v>
      </c>
      <c r="J189" s="116" t="e">
        <f t="shared" si="13"/>
        <v>#DIV/0!</v>
      </c>
      <c r="K189" s="116" t="e">
        <f t="shared" si="14"/>
        <v>#DIV/0!</v>
      </c>
      <c r="L189" s="32"/>
      <c r="M189" s="32"/>
      <c r="N189" s="64"/>
      <c r="O189" s="58"/>
      <c r="P189" s="59"/>
    </row>
    <row r="190" spans="1:16" ht="25.5" customHeight="1">
      <c r="A190" s="155" t="s">
        <v>379</v>
      </c>
      <c r="B190" s="70" t="s">
        <v>380</v>
      </c>
      <c r="C190" s="64" t="s">
        <v>388</v>
      </c>
      <c r="D190" s="70" t="s">
        <v>384</v>
      </c>
      <c r="E190" s="32">
        <v>1</v>
      </c>
      <c r="F190" s="32">
        <v>3</v>
      </c>
      <c r="G190" s="32"/>
      <c r="H190" s="32">
        <f t="shared" si="12"/>
        <v>4</v>
      </c>
      <c r="I190" s="180">
        <f>'MATRIZ PLANIFICADA POA, 2022'!J190</f>
        <v>4</v>
      </c>
      <c r="J190" s="116">
        <f t="shared" si="13"/>
        <v>1</v>
      </c>
      <c r="K190" s="116">
        <f t="shared" si="14"/>
        <v>1</v>
      </c>
      <c r="L190" s="32">
        <v>3</v>
      </c>
      <c r="M190" s="32">
        <f t="shared" ref="M190:M197" si="17">SUM(L190:L190)</f>
        <v>3</v>
      </c>
      <c r="N190" s="64" t="s">
        <v>390</v>
      </c>
      <c r="O190" s="70" t="s">
        <v>394</v>
      </c>
      <c r="P190" s="65">
        <v>4269500</v>
      </c>
    </row>
    <row r="191" spans="1:16" ht="32.25" customHeight="1">
      <c r="A191" s="155" t="s">
        <v>379</v>
      </c>
      <c r="B191" s="70" t="s">
        <v>380</v>
      </c>
      <c r="C191" s="64" t="s">
        <v>389</v>
      </c>
      <c r="D191" s="70" t="s">
        <v>384</v>
      </c>
      <c r="E191" s="32">
        <v>1</v>
      </c>
      <c r="F191" s="32">
        <v>3</v>
      </c>
      <c r="G191" s="32"/>
      <c r="H191" s="32">
        <f t="shared" si="12"/>
        <v>4</v>
      </c>
      <c r="I191" s="180">
        <f>'MATRIZ PLANIFICADA POA, 2022'!J191</f>
        <v>4</v>
      </c>
      <c r="J191" s="116">
        <f t="shared" si="13"/>
        <v>1</v>
      </c>
      <c r="K191" s="116">
        <f t="shared" si="14"/>
        <v>1</v>
      </c>
      <c r="L191" s="32">
        <v>10</v>
      </c>
      <c r="M191" s="32">
        <f t="shared" si="17"/>
        <v>10</v>
      </c>
      <c r="N191" s="64" t="s">
        <v>391</v>
      </c>
      <c r="O191" s="71"/>
      <c r="P191" s="66"/>
    </row>
    <row r="192" spans="1:16" ht="16.5" customHeight="1">
      <c r="A192" s="155" t="s">
        <v>379</v>
      </c>
      <c r="B192" s="70" t="s">
        <v>381</v>
      </c>
      <c r="C192" s="73" t="s">
        <v>47</v>
      </c>
      <c r="D192" s="70" t="s">
        <v>385</v>
      </c>
      <c r="E192" s="30">
        <v>1</v>
      </c>
      <c r="F192" s="30">
        <v>4</v>
      </c>
      <c r="G192" s="30"/>
      <c r="H192" s="30">
        <f t="shared" si="12"/>
        <v>5</v>
      </c>
      <c r="I192" s="176">
        <f>'MATRIZ PLANIFICADA POA, 2022'!J192</f>
        <v>5</v>
      </c>
      <c r="J192" s="116">
        <f t="shared" si="13"/>
        <v>1</v>
      </c>
      <c r="K192" s="116">
        <f t="shared" si="14"/>
        <v>1</v>
      </c>
      <c r="L192" s="32">
        <v>15</v>
      </c>
      <c r="M192" s="32">
        <f t="shared" si="17"/>
        <v>15</v>
      </c>
      <c r="N192" s="64" t="s">
        <v>395</v>
      </c>
      <c r="O192" s="70" t="s">
        <v>398</v>
      </c>
      <c r="P192" s="66"/>
    </row>
    <row r="193" spans="1:16" ht="15.75" customHeight="1">
      <c r="A193" s="155" t="s">
        <v>379</v>
      </c>
      <c r="B193" s="70" t="s">
        <v>381</v>
      </c>
      <c r="C193" s="64" t="s">
        <v>392</v>
      </c>
      <c r="D193" s="70" t="s">
        <v>385</v>
      </c>
      <c r="E193" s="30">
        <v>1</v>
      </c>
      <c r="F193" s="30">
        <v>3</v>
      </c>
      <c r="G193" s="30"/>
      <c r="H193" s="30">
        <f t="shared" si="12"/>
        <v>4</v>
      </c>
      <c r="I193" s="176">
        <f>'MATRIZ PLANIFICADA POA, 2022'!J193</f>
        <v>5</v>
      </c>
      <c r="J193" s="116">
        <f t="shared" si="13"/>
        <v>0.8</v>
      </c>
      <c r="K193" s="116">
        <f t="shared" si="14"/>
        <v>0.8</v>
      </c>
      <c r="L193" s="32">
        <v>15</v>
      </c>
      <c r="M193" s="32">
        <f t="shared" si="17"/>
        <v>15</v>
      </c>
      <c r="N193" s="64" t="s">
        <v>396</v>
      </c>
      <c r="O193" s="72"/>
      <c r="P193" s="66"/>
    </row>
    <row r="194" spans="1:16" ht="42.75" customHeight="1">
      <c r="A194" s="155" t="s">
        <v>379</v>
      </c>
      <c r="B194" s="70" t="s">
        <v>381</v>
      </c>
      <c r="C194" s="64" t="s">
        <v>393</v>
      </c>
      <c r="D194" s="70" t="s">
        <v>385</v>
      </c>
      <c r="E194" s="30">
        <v>1</v>
      </c>
      <c r="F194" s="30">
        <v>3</v>
      </c>
      <c r="G194" s="30"/>
      <c r="H194" s="30">
        <f t="shared" si="12"/>
        <v>4</v>
      </c>
      <c r="I194" s="176">
        <f>'MATRIZ PLANIFICADA POA, 2022'!J194</f>
        <v>5</v>
      </c>
      <c r="J194" s="116">
        <f t="shared" si="13"/>
        <v>0.8</v>
      </c>
      <c r="K194" s="116">
        <f t="shared" si="14"/>
        <v>0.8</v>
      </c>
      <c r="L194" s="32">
        <v>70</v>
      </c>
      <c r="M194" s="32">
        <f t="shared" si="17"/>
        <v>70</v>
      </c>
      <c r="N194" s="64" t="s">
        <v>397</v>
      </c>
      <c r="O194" s="72"/>
      <c r="P194" s="66"/>
    </row>
    <row r="195" spans="1:16" ht="19.5" customHeight="1">
      <c r="A195" s="155" t="s">
        <v>379</v>
      </c>
      <c r="B195" s="96" t="s">
        <v>382</v>
      </c>
      <c r="C195" s="64" t="s">
        <v>17</v>
      </c>
      <c r="D195" s="70" t="s">
        <v>386</v>
      </c>
      <c r="E195" s="30">
        <v>1</v>
      </c>
      <c r="F195" s="30">
        <v>3</v>
      </c>
      <c r="G195" s="30"/>
      <c r="H195" s="30">
        <f t="shared" si="12"/>
        <v>4</v>
      </c>
      <c r="I195" s="176">
        <f>'MATRIZ PLANIFICADA POA, 2022'!J195</f>
        <v>5</v>
      </c>
      <c r="J195" s="116">
        <f t="shared" si="13"/>
        <v>0.8</v>
      </c>
      <c r="K195" s="116">
        <f t="shared" si="14"/>
        <v>0.8</v>
      </c>
      <c r="L195" s="32">
        <v>18</v>
      </c>
      <c r="M195" s="32">
        <f t="shared" si="17"/>
        <v>18</v>
      </c>
      <c r="N195" s="64" t="s">
        <v>399</v>
      </c>
      <c r="O195" s="72"/>
      <c r="P195" s="66"/>
    </row>
    <row r="196" spans="1:16" ht="30.75" customHeight="1">
      <c r="A196" s="155" t="s">
        <v>379</v>
      </c>
      <c r="B196" s="96" t="s">
        <v>382</v>
      </c>
      <c r="C196" s="64" t="s">
        <v>47</v>
      </c>
      <c r="D196" s="70" t="s">
        <v>386</v>
      </c>
      <c r="E196" s="30">
        <v>1</v>
      </c>
      <c r="F196" s="30">
        <v>3</v>
      </c>
      <c r="G196" s="30"/>
      <c r="H196" s="30">
        <f t="shared" si="12"/>
        <v>4</v>
      </c>
      <c r="I196" s="176">
        <f>'MATRIZ PLANIFICADA POA, 2022'!J196</f>
        <v>5</v>
      </c>
      <c r="J196" s="116">
        <f t="shared" si="13"/>
        <v>0.8</v>
      </c>
      <c r="K196" s="116">
        <f t="shared" si="14"/>
        <v>0.8</v>
      </c>
      <c r="L196" s="32">
        <v>11</v>
      </c>
      <c r="M196" s="32">
        <f t="shared" si="17"/>
        <v>11</v>
      </c>
      <c r="N196" s="64" t="s">
        <v>400</v>
      </c>
      <c r="O196" s="72"/>
      <c r="P196" s="66"/>
    </row>
    <row r="197" spans="1:16" ht="57" customHeight="1">
      <c r="A197" s="155" t="s">
        <v>379</v>
      </c>
      <c r="B197" s="64" t="s">
        <v>383</v>
      </c>
      <c r="C197" s="64" t="s">
        <v>47</v>
      </c>
      <c r="D197" s="64" t="s">
        <v>387</v>
      </c>
      <c r="E197" s="30">
        <v>3</v>
      </c>
      <c r="F197" s="30">
        <v>3</v>
      </c>
      <c r="G197" s="30"/>
      <c r="H197" s="30">
        <f t="shared" si="12"/>
        <v>6</v>
      </c>
      <c r="I197" s="176">
        <f>'MATRIZ PLANIFICADA POA, 2022'!J197</f>
        <v>9</v>
      </c>
      <c r="J197" s="116">
        <f t="shared" si="13"/>
        <v>0.66666666666666663</v>
      </c>
      <c r="K197" s="116">
        <f t="shared" si="14"/>
        <v>0.66666666666666663</v>
      </c>
      <c r="L197" s="32">
        <v>18</v>
      </c>
      <c r="M197" s="32">
        <f t="shared" si="17"/>
        <v>18</v>
      </c>
      <c r="N197" s="64" t="s">
        <v>401</v>
      </c>
      <c r="O197" s="71"/>
      <c r="P197" s="67"/>
    </row>
    <row r="198" spans="1:16" ht="21" customHeight="1">
      <c r="A198" s="83"/>
      <c r="B198" s="60"/>
      <c r="C198" s="61"/>
      <c r="D198" s="60"/>
      <c r="E198" s="60"/>
      <c r="F198" s="60"/>
      <c r="G198" s="60"/>
      <c r="H198" s="60"/>
      <c r="I198" s="181"/>
      <c r="J198" s="117"/>
      <c r="K198" s="117"/>
      <c r="L198" s="60"/>
      <c r="M198" s="60"/>
      <c r="N198" s="60"/>
      <c r="O198" s="60"/>
      <c r="P198" s="68">
        <f>SUM(P16:P197)</f>
        <v>273816800</v>
      </c>
    </row>
    <row r="199" spans="1:16">
      <c r="A199" s="84"/>
      <c r="B199" s="62"/>
      <c r="C199" s="63"/>
      <c r="D199" s="62"/>
      <c r="E199" s="62"/>
      <c r="F199" s="62"/>
      <c r="G199" s="62"/>
      <c r="H199" s="62"/>
      <c r="I199" s="182"/>
      <c r="J199" s="118"/>
      <c r="K199" s="118"/>
      <c r="L199" s="62"/>
      <c r="M199" s="62"/>
      <c r="N199" s="62"/>
      <c r="O199" s="62"/>
      <c r="P199" s="69"/>
    </row>
    <row r="200" spans="1:16" ht="30" customHeight="1">
      <c r="J200" s="119"/>
      <c r="K200" s="119"/>
      <c r="P200" s="53"/>
    </row>
    <row r="201" spans="1:16">
      <c r="J201" s="119"/>
      <c r="K201" s="119"/>
      <c r="P201" s="53"/>
    </row>
    <row r="202" spans="1:16">
      <c r="J202" s="119"/>
      <c r="K202" s="119"/>
      <c r="P202" s="53"/>
    </row>
    <row r="203" spans="1:16">
      <c r="J203" s="119"/>
      <c r="K203" s="119"/>
      <c r="P203" s="53"/>
    </row>
    <row r="204" spans="1:16">
      <c r="J204" s="119"/>
      <c r="K204" s="119"/>
      <c r="P204" s="53"/>
    </row>
    <row r="205" spans="1:16">
      <c r="J205" s="119"/>
      <c r="K205" s="119"/>
      <c r="P205" s="53"/>
    </row>
    <row r="206" spans="1:16">
      <c r="J206" s="119"/>
      <c r="K206" s="119"/>
      <c r="P206" s="53"/>
    </row>
    <row r="207" spans="1:16">
      <c r="J207" s="119"/>
      <c r="K207" s="119"/>
      <c r="P207" s="53"/>
    </row>
    <row r="208" spans="1:16">
      <c r="J208" s="119"/>
      <c r="K208" s="119"/>
      <c r="P208" s="53"/>
    </row>
    <row r="209" spans="10:16">
      <c r="J209" s="119"/>
      <c r="K209" s="119"/>
      <c r="P209" s="53"/>
    </row>
    <row r="210" spans="10:16">
      <c r="J210" s="119"/>
      <c r="K210" s="119"/>
      <c r="P210" s="53"/>
    </row>
    <row r="211" spans="10:16">
      <c r="J211" s="119"/>
      <c r="K211" s="119"/>
    </row>
    <row r="212" spans="10:16">
      <c r="J212" s="119"/>
      <c r="K212" s="119"/>
    </row>
    <row r="213" spans="10:16">
      <c r="J213" s="119"/>
      <c r="K213" s="119"/>
    </row>
    <row r="214" spans="10:16">
      <c r="J214" s="119"/>
      <c r="K214" s="119"/>
    </row>
    <row r="215" spans="10:16">
      <c r="J215" s="119"/>
      <c r="K215" s="119"/>
    </row>
    <row r="216" spans="10:16">
      <c r="J216" s="119"/>
      <c r="K216" s="119"/>
    </row>
  </sheetData>
  <autoFilter ref="A15:Q198" xr:uid="{00000000-0009-0000-0000-000001000000}"/>
  <pageMargins left="0.7" right="0.37" top="0.62" bottom="0.22" header="0.23" footer="0.16"/>
  <pageSetup paperSize="5" scale="55" orientation="landscape" r:id="rId1"/>
  <rowBreaks count="1" manualBreakCount="1">
    <brk id="103" max="14" man="1"/>
  </rowBreaks>
  <drawing r:id="rId2"/>
  <mc:AlternateContent xmlns:mc="http://schemas.openxmlformats.org/markup-compatibility/2006">
    <mc:Choice Requires="v">
      <legacyDrawing r:id="rId3"/>
    </mc:Choice>
  </mc:AlternateContent>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1"/>
  </sheetPr>
  <dimension ref="A1:E4"/>
  <sheetViews>
    <sheetView workbookViewId="0">
      <selection activeCell="K17" sqref="K17"/>
    </sheetView>
  </sheetViews>
  <sheetFormatPr baseColWidth="10" defaultRowHeight="14.5"/>
  <sheetData>
    <row r="1" spans="1:5">
      <c r="A1" t="s">
        <v>433</v>
      </c>
    </row>
    <row r="3" spans="1:5">
      <c r="A3" t="s">
        <v>434</v>
      </c>
    </row>
    <row r="4" spans="1:5">
      <c r="A4" s="200" t="s">
        <v>435</v>
      </c>
      <c r="B4" s="200"/>
      <c r="C4" s="200"/>
      <c r="E4" t="s">
        <v>436</v>
      </c>
    </row>
  </sheetData>
  <pageMargins left="0.7" right="0.7" top="0.75" bottom="0.75" header="0.3" footer="0.3"/>
</worksheet>
</file>

<file path=xl/worksheets/sheet4.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A347"/>
  </sheetPr>
  <dimension ref="A6:Z214"/>
  <sheetViews>
    <sheetView showGridLines="0" topLeftCell="A15" zoomScale="70" zoomScaleNormal="70" zoomScaleSheetLayoutView="73" workbookViewId="0">
      <pane xSplit="2" ySplit="1" topLeftCell="C16" activePane="bottomRight" state="frozen"/>
      <selection activeCell="J191" sqref="J191"/>
      <selection pane="topRight" activeCell="J191" sqref="J191"/>
      <selection pane="bottomLeft" activeCell="J191" sqref="J191"/>
      <selection pane="bottomRight" activeCell="J19" sqref="J19"/>
    </sheetView>
  </sheetViews>
  <sheetFormatPr baseColWidth="10" defaultColWidth="11.453125" defaultRowHeight="13"/>
  <cols>
    <col min="1" max="1" width="44.54296875" style="263" customWidth="1"/>
    <col min="2" max="2" width="33.7265625" style="263" customWidth="1"/>
    <col min="3" max="3" width="30.90625" style="263" customWidth="1"/>
    <col min="4" max="4" width="30.1796875" style="263" customWidth="1"/>
    <col min="5" max="5" width="14.1796875" style="107" customWidth="1"/>
    <col min="6" max="7" width="15" style="107" customWidth="1"/>
    <col min="8" max="8" width="13.1796875" style="444" customWidth="1"/>
    <col min="9" max="11" width="17.36328125" style="347" customWidth="1"/>
    <col min="12" max="12" width="18.7265625" style="198" hidden="1" customWidth="1"/>
    <col min="13" max="13" width="11.453125" style="444"/>
    <col min="14" max="14" width="18.7265625" style="198" customWidth="1"/>
    <col min="15" max="15" width="18.7265625" style="198" hidden="1" customWidth="1"/>
    <col min="16" max="16" width="18.7265625" style="198" customWidth="1"/>
    <col min="17" max="17" width="18.7265625" style="258" hidden="1" customWidth="1"/>
    <col min="18" max="18" width="18.7265625" style="198" customWidth="1"/>
    <col min="19" max="19" width="11.453125" style="460"/>
    <col min="20" max="20" width="11.453125" style="18"/>
    <col min="21" max="21" width="11.54296875" style="18" customWidth="1"/>
    <col min="22" max="22" width="47.1796875" style="18" customWidth="1"/>
    <col min="23" max="23" width="37.81640625" style="18" customWidth="1"/>
    <col min="24" max="24" width="22.453125" style="18" bestFit="1" customWidth="1"/>
    <col min="25" max="16384" width="11.453125" style="18"/>
  </cols>
  <sheetData>
    <row r="6" spans="1:26" ht="28.5">
      <c r="B6" s="185" t="s">
        <v>403</v>
      </c>
      <c r="C6" s="185"/>
      <c r="D6" s="185"/>
      <c r="E6" s="314"/>
      <c r="F6" s="314"/>
      <c r="G6" s="314"/>
      <c r="H6" s="443"/>
      <c r="I6" s="338"/>
      <c r="J6" s="338"/>
      <c r="K6" s="338"/>
      <c r="L6" s="185"/>
      <c r="M6" s="443"/>
      <c r="N6" s="185"/>
      <c r="O6" s="185"/>
      <c r="P6" s="185"/>
      <c r="Q6" s="253"/>
      <c r="R6" s="185"/>
      <c r="S6" s="459"/>
      <c r="T6" s="185"/>
      <c r="U6" s="185"/>
      <c r="V6" s="185"/>
      <c r="W6" s="185"/>
      <c r="X6" s="185"/>
    </row>
    <row r="11" spans="1:26" ht="21" customHeight="1">
      <c r="A11" s="264" t="s">
        <v>376</v>
      </c>
      <c r="B11" s="259"/>
      <c r="C11" s="259"/>
      <c r="D11" s="259"/>
      <c r="E11" s="339"/>
      <c r="F11" s="339"/>
      <c r="G11" s="339"/>
      <c r="H11" s="445"/>
      <c r="I11" s="340"/>
      <c r="J11" s="340"/>
      <c r="K11" s="340"/>
      <c r="L11" s="134"/>
      <c r="M11" s="445"/>
      <c r="N11" s="134"/>
      <c r="O11" s="134"/>
      <c r="P11" s="134"/>
      <c r="Q11" s="254"/>
      <c r="R11" s="134"/>
      <c r="S11" s="461"/>
      <c r="T11" s="134"/>
      <c r="U11" s="134"/>
      <c r="V11" s="134"/>
      <c r="W11" s="134"/>
      <c r="X11" s="19"/>
    </row>
    <row r="12" spans="1:26" ht="21" customHeight="1">
      <c r="A12" s="264" t="s">
        <v>377</v>
      </c>
      <c r="B12" s="259"/>
      <c r="C12" s="259"/>
      <c r="D12" s="259"/>
      <c r="E12" s="339"/>
      <c r="F12" s="339"/>
      <c r="G12" s="339"/>
      <c r="H12" s="445"/>
      <c r="I12" s="340"/>
      <c r="J12" s="340"/>
      <c r="K12" s="340"/>
      <c r="L12" s="134"/>
      <c r="M12" s="445"/>
      <c r="N12" s="134"/>
      <c r="O12" s="134"/>
      <c r="P12" s="134"/>
      <c r="Q12" s="254"/>
      <c r="R12" s="134"/>
      <c r="S12" s="461"/>
      <c r="T12" s="134"/>
      <c r="U12" s="134"/>
      <c r="V12" s="134"/>
      <c r="W12" s="134"/>
      <c r="X12" s="20"/>
    </row>
    <row r="13" spans="1:26" ht="27.75" customHeight="1">
      <c r="A13" s="260" t="s">
        <v>404</v>
      </c>
      <c r="B13" s="260"/>
      <c r="C13" s="260"/>
      <c r="D13" s="260"/>
      <c r="E13" s="341"/>
      <c r="F13" s="342"/>
      <c r="G13" s="342"/>
      <c r="H13" s="446"/>
      <c r="I13" s="343"/>
      <c r="J13" s="343"/>
      <c r="K13" s="343"/>
      <c r="L13" s="191"/>
      <c r="M13" s="446"/>
      <c r="N13" s="191"/>
      <c r="O13" s="191"/>
      <c r="P13" s="191"/>
      <c r="Q13" s="255"/>
      <c r="R13" s="191"/>
      <c r="S13" s="462"/>
      <c r="T13" s="130"/>
      <c r="U13" s="241"/>
      <c r="V13" s="189"/>
      <c r="W13" s="22"/>
    </row>
    <row r="14" spans="1:26" ht="33" customHeight="1">
      <c r="A14" s="261"/>
      <c r="B14" s="261"/>
      <c r="C14" s="261"/>
      <c r="D14" s="261"/>
      <c r="E14" s="344" t="s">
        <v>14</v>
      </c>
      <c r="F14" s="344"/>
      <c r="G14" s="344"/>
      <c r="H14" s="447"/>
      <c r="I14" s="345"/>
      <c r="J14" s="345"/>
      <c r="K14" s="345"/>
      <c r="L14" s="194"/>
      <c r="M14" s="447"/>
      <c r="N14" s="194"/>
      <c r="O14" s="194"/>
      <c r="P14" s="194"/>
      <c r="Q14" s="256"/>
      <c r="R14" s="194"/>
      <c r="S14" s="463"/>
      <c r="T14" s="242"/>
      <c r="U14" s="242"/>
      <c r="V14" s="192" t="s">
        <v>12</v>
      </c>
      <c r="W14" s="192" t="s">
        <v>3</v>
      </c>
      <c r="X14" s="192" t="s">
        <v>239</v>
      </c>
    </row>
    <row r="15" spans="1:26" s="107" customFormat="1" ht="50.5" customHeight="1">
      <c r="A15" s="94" t="s">
        <v>295</v>
      </c>
      <c r="B15" s="203" t="s">
        <v>0</v>
      </c>
      <c r="C15" s="94" t="s">
        <v>4</v>
      </c>
      <c r="D15" s="94" t="s">
        <v>1</v>
      </c>
      <c r="E15" s="78" t="s">
        <v>451</v>
      </c>
      <c r="F15" s="78" t="s">
        <v>452</v>
      </c>
      <c r="G15" s="78" t="s">
        <v>453</v>
      </c>
      <c r="H15" s="448" t="s">
        <v>599</v>
      </c>
      <c r="I15" s="184" t="s">
        <v>430</v>
      </c>
      <c r="J15" s="184" t="s">
        <v>428</v>
      </c>
      <c r="K15" s="184" t="s">
        <v>429</v>
      </c>
      <c r="L15" s="114" t="s">
        <v>431</v>
      </c>
      <c r="M15" s="448" t="s">
        <v>596</v>
      </c>
      <c r="N15" s="114" t="s">
        <v>431</v>
      </c>
      <c r="O15" s="114" t="s">
        <v>427</v>
      </c>
      <c r="P15" s="114" t="s">
        <v>427</v>
      </c>
      <c r="Q15" s="257" t="s">
        <v>426</v>
      </c>
      <c r="R15" s="114" t="s">
        <v>426</v>
      </c>
      <c r="S15" s="464" t="s">
        <v>598</v>
      </c>
      <c r="T15" s="79" t="s">
        <v>6</v>
      </c>
      <c r="U15" s="79" t="s">
        <v>7</v>
      </c>
      <c r="V15" s="95"/>
      <c r="W15" s="95"/>
      <c r="X15" s="95"/>
      <c r="Y15" s="549"/>
      <c r="Z15" s="550"/>
    </row>
    <row r="16" spans="1:26" s="27" customFormat="1" ht="50.5" customHeight="1">
      <c r="A16" s="266" t="s">
        <v>412</v>
      </c>
      <c r="B16" s="140" t="s">
        <v>280</v>
      </c>
      <c r="C16" s="31" t="s">
        <v>17</v>
      </c>
      <c r="D16" s="140" t="s">
        <v>281</v>
      </c>
      <c r="E16" s="30">
        <v>19</v>
      </c>
      <c r="F16" s="30">
        <v>21</v>
      </c>
      <c r="G16" s="30">
        <v>23</v>
      </c>
      <c r="H16" s="449"/>
      <c r="I16" s="30">
        <v>21</v>
      </c>
      <c r="J16" s="30">
        <v>21</v>
      </c>
      <c r="K16" s="30">
        <v>21</v>
      </c>
      <c r="L16" s="195">
        <f t="shared" ref="L16:L32" si="0">IF(I16=0,"  ",E16/I16)</f>
        <v>0.90476190476190477</v>
      </c>
      <c r="M16" s="449">
        <v>21</v>
      </c>
      <c r="N16" s="195">
        <f>IF(L16="  ","  ",IFERROR(IF(L16&gt;=100%,100%,E16/I16),0))</f>
        <v>0.90476190476190477</v>
      </c>
      <c r="O16" s="195">
        <f>IF(J16=0,"  ",F16/J16)</f>
        <v>1</v>
      </c>
      <c r="P16" s="195">
        <f>IF(O16="  ","  ",IFERROR(IF(O16&gt;=100%,100%,G16/K16),0))</f>
        <v>1</v>
      </c>
      <c r="Q16" s="115">
        <f>IF(K16=0,"  ",G16/K16)</f>
        <v>1.0952380952380953</v>
      </c>
      <c r="R16" s="195">
        <f>IF(Q16="  ","  ",IFERROR(IF(Q16&gt;=100%,100%,G16/K16),0))</f>
        <v>1</v>
      </c>
      <c r="S16" s="465">
        <f>H16/M16</f>
        <v>0</v>
      </c>
      <c r="T16" s="30">
        <v>65</v>
      </c>
      <c r="U16" s="30">
        <f>SUM(T16:T16)</f>
        <v>65</v>
      </c>
      <c r="V16" s="31" t="s">
        <v>283</v>
      </c>
      <c r="W16" s="140" t="s">
        <v>286</v>
      </c>
      <c r="X16" s="136">
        <v>824000</v>
      </c>
    </row>
    <row r="17" spans="1:24" s="27" customFormat="1" ht="21.75" customHeight="1">
      <c r="A17" s="266" t="s">
        <v>412</v>
      </c>
      <c r="B17" s="140" t="s">
        <v>280</v>
      </c>
      <c r="C17" s="31" t="s">
        <v>216</v>
      </c>
      <c r="D17" s="140" t="s">
        <v>281</v>
      </c>
      <c r="E17" s="30">
        <v>25</v>
      </c>
      <c r="F17" s="30">
        <v>35</v>
      </c>
      <c r="G17" s="30">
        <v>48</v>
      </c>
      <c r="H17" s="449"/>
      <c r="I17" s="30">
        <v>25</v>
      </c>
      <c r="J17" s="30">
        <v>35</v>
      </c>
      <c r="K17" s="30">
        <v>35</v>
      </c>
      <c r="L17" s="195">
        <f t="shared" si="0"/>
        <v>1</v>
      </c>
      <c r="M17" s="449">
        <v>30</v>
      </c>
      <c r="N17" s="195">
        <f t="shared" ref="N17:N18" si="1">IF(L17="  ","  ",IFERROR(IF(L17&gt;=100%,100%,E17/I17),0))</f>
        <v>1</v>
      </c>
      <c r="O17" s="195">
        <f t="shared" ref="O17:O79" si="2">IF(J17=0,"  ",F17/J17)</f>
        <v>1</v>
      </c>
      <c r="P17" s="195">
        <f t="shared" ref="P17:P80" si="3">IF(O17="  ","  ",IFERROR(IF(O17&gt;=100%,100%,G17/K17),0))</f>
        <v>1</v>
      </c>
      <c r="Q17" s="115">
        <f t="shared" ref="Q17:Q18" si="4">IF(K17=0,"  ",G17/K17)</f>
        <v>1.3714285714285714</v>
      </c>
      <c r="R17" s="195">
        <f>IF(Q17="  ","  ",IFERROR(IF(Q17&gt;=100%,100%,G17/K17),0))</f>
        <v>1</v>
      </c>
      <c r="S17" s="465">
        <f t="shared" ref="S17:S80" si="5">H17/M17</f>
        <v>0</v>
      </c>
      <c r="T17" s="30">
        <v>51</v>
      </c>
      <c r="U17" s="30">
        <f>SUM(T17:T17)</f>
        <v>51</v>
      </c>
      <c r="V17" s="31" t="s">
        <v>285</v>
      </c>
      <c r="W17" s="141"/>
      <c r="X17" s="138"/>
    </row>
    <row r="18" spans="1:24" s="27" customFormat="1" ht="21.75" customHeight="1">
      <c r="A18" s="266" t="s">
        <v>412</v>
      </c>
      <c r="B18" s="140" t="s">
        <v>280</v>
      </c>
      <c r="C18" s="31" t="s">
        <v>298</v>
      </c>
      <c r="D18" s="140" t="s">
        <v>281</v>
      </c>
      <c r="E18" s="30">
        <v>24</v>
      </c>
      <c r="F18" s="30">
        <v>35</v>
      </c>
      <c r="G18" s="30">
        <v>12</v>
      </c>
      <c r="H18" s="449"/>
      <c r="I18" s="30">
        <v>25</v>
      </c>
      <c r="J18" s="30">
        <v>35</v>
      </c>
      <c r="K18" s="30">
        <v>35</v>
      </c>
      <c r="L18" s="195">
        <f t="shared" si="0"/>
        <v>0.96</v>
      </c>
      <c r="M18" s="449">
        <v>30</v>
      </c>
      <c r="N18" s="195">
        <f t="shared" si="1"/>
        <v>0.96</v>
      </c>
      <c r="O18" s="195">
        <f t="shared" si="2"/>
        <v>1</v>
      </c>
      <c r="P18" s="195">
        <f t="shared" si="3"/>
        <v>1</v>
      </c>
      <c r="Q18" s="115">
        <f t="shared" si="4"/>
        <v>0.34285714285714286</v>
      </c>
      <c r="R18" s="195">
        <f t="shared" ref="R18:R79" si="6">IF(Q18="  ","  ",IFERROR(IF(Q18&gt;=100%,100%,G18/K18),0))</f>
        <v>0.34285714285714286</v>
      </c>
      <c r="S18" s="465">
        <f t="shared" si="5"/>
        <v>0</v>
      </c>
      <c r="T18" s="30">
        <v>1500</v>
      </c>
      <c r="U18" s="30">
        <f>SUM(E18:G18)</f>
        <v>71</v>
      </c>
      <c r="V18" s="31" t="s">
        <v>287</v>
      </c>
      <c r="W18" s="141"/>
      <c r="X18" s="138"/>
    </row>
    <row r="19" spans="1:24" s="27" customFormat="1" ht="19.5" customHeight="1">
      <c r="A19" s="266" t="s">
        <v>412</v>
      </c>
      <c r="B19" s="140" t="s">
        <v>280</v>
      </c>
      <c r="C19" s="31" t="s">
        <v>282</v>
      </c>
      <c r="D19" s="140" t="s">
        <v>281</v>
      </c>
      <c r="E19" s="30">
        <v>18</v>
      </c>
      <c r="F19" s="30">
        <v>35</v>
      </c>
      <c r="G19" s="30">
        <v>13</v>
      </c>
      <c r="H19" s="449"/>
      <c r="I19" s="30">
        <v>25</v>
      </c>
      <c r="J19" s="30">
        <v>35</v>
      </c>
      <c r="K19" s="30">
        <v>35</v>
      </c>
      <c r="L19" s="195">
        <f t="shared" si="0"/>
        <v>0.72</v>
      </c>
      <c r="M19" s="449">
        <v>30</v>
      </c>
      <c r="N19" s="195">
        <f>IF(L19="  ","  ",IFERROR(IF(L19&gt;=100%,100%,E19/I19),0))</f>
        <v>0.72</v>
      </c>
      <c r="O19" s="195">
        <f t="shared" si="2"/>
        <v>1</v>
      </c>
      <c r="P19" s="195">
        <f t="shared" si="3"/>
        <v>1</v>
      </c>
      <c r="Q19" s="115">
        <f>IF(K19=0,"  ",G19/K19)</f>
        <v>0.37142857142857144</v>
      </c>
      <c r="R19" s="195">
        <f t="shared" si="6"/>
        <v>0.37142857142857144</v>
      </c>
      <c r="S19" s="465">
        <f t="shared" si="5"/>
        <v>0</v>
      </c>
      <c r="T19" s="30">
        <v>750</v>
      </c>
      <c r="U19" s="30">
        <f>SUM(E19:G19)</f>
        <v>66</v>
      </c>
      <c r="V19" s="31" t="s">
        <v>288</v>
      </c>
      <c r="W19" s="141"/>
      <c r="X19" s="138"/>
    </row>
    <row r="20" spans="1:24" s="27" customFormat="1" ht="22.5" customHeight="1">
      <c r="A20" s="266" t="s">
        <v>412</v>
      </c>
      <c r="B20" s="140" t="s">
        <v>280</v>
      </c>
      <c r="C20" s="31" t="s">
        <v>75</v>
      </c>
      <c r="D20" s="140" t="s">
        <v>281</v>
      </c>
      <c r="E20" s="30">
        <v>14</v>
      </c>
      <c r="F20" s="30">
        <v>35</v>
      </c>
      <c r="G20" s="30">
        <v>41</v>
      </c>
      <c r="H20" s="449"/>
      <c r="I20" s="30">
        <v>25</v>
      </c>
      <c r="J20" s="30">
        <v>35</v>
      </c>
      <c r="K20" s="30">
        <v>35</v>
      </c>
      <c r="L20" s="195">
        <f t="shared" si="0"/>
        <v>0.56000000000000005</v>
      </c>
      <c r="M20" s="449">
        <v>30</v>
      </c>
      <c r="N20" s="195">
        <f>IF(L20="  ","  ",IFERROR(IF(L20&gt;=100%,100%,E20/I20),0))</f>
        <v>0.56000000000000005</v>
      </c>
      <c r="O20" s="195">
        <f t="shared" si="2"/>
        <v>1</v>
      </c>
      <c r="P20" s="195">
        <f t="shared" si="3"/>
        <v>1</v>
      </c>
      <c r="Q20" s="115">
        <f t="shared" ref="Q20:Q83" si="7">IF(K20=0,"  ",G20/K20)</f>
        <v>1.1714285714285715</v>
      </c>
      <c r="R20" s="195">
        <f t="shared" si="6"/>
        <v>1</v>
      </c>
      <c r="S20" s="465">
        <f t="shared" si="5"/>
        <v>0</v>
      </c>
      <c r="T20" s="30">
        <v>150</v>
      </c>
      <c r="U20" s="30">
        <f>SUM(E20:G20)</f>
        <v>90</v>
      </c>
      <c r="V20" s="31" t="s">
        <v>289</v>
      </c>
      <c r="W20" s="142"/>
      <c r="X20" s="138"/>
    </row>
    <row r="21" spans="1:24" s="27" customFormat="1" ht="34" customHeight="1">
      <c r="A21" s="266" t="s">
        <v>412</v>
      </c>
      <c r="B21" s="140" t="s">
        <v>299</v>
      </c>
      <c r="C21" s="31" t="s">
        <v>291</v>
      </c>
      <c r="D21" s="140" t="s">
        <v>290</v>
      </c>
      <c r="E21" s="30">
        <v>20</v>
      </c>
      <c r="F21" s="30">
        <v>35</v>
      </c>
      <c r="G21" s="30">
        <v>27</v>
      </c>
      <c r="H21" s="449"/>
      <c r="I21" s="30">
        <v>25</v>
      </c>
      <c r="J21" s="30">
        <v>35</v>
      </c>
      <c r="K21" s="30">
        <v>35</v>
      </c>
      <c r="L21" s="195">
        <f t="shared" si="0"/>
        <v>0.8</v>
      </c>
      <c r="M21" s="449">
        <v>30</v>
      </c>
      <c r="N21" s="195">
        <f t="shared" ref="N21:N22" si="8">IF(L21="  ","  ",IFERROR(IF(L21&gt;=100%,100%,E21/I21),0))</f>
        <v>0.8</v>
      </c>
      <c r="O21" s="195">
        <f t="shared" si="2"/>
        <v>1</v>
      </c>
      <c r="P21" s="195">
        <f t="shared" si="3"/>
        <v>1</v>
      </c>
      <c r="Q21" s="115">
        <f t="shared" si="7"/>
        <v>0.77142857142857146</v>
      </c>
      <c r="R21" s="195">
        <f t="shared" si="6"/>
        <v>0.77142857142857146</v>
      </c>
      <c r="S21" s="465">
        <f t="shared" si="5"/>
        <v>0</v>
      </c>
      <c r="T21" s="28">
        <v>51</v>
      </c>
      <c r="U21" s="28">
        <f>SUM(E21:G21)</f>
        <v>82</v>
      </c>
      <c r="V21" s="140" t="s">
        <v>292</v>
      </c>
      <c r="W21" s="140" t="s">
        <v>294</v>
      </c>
      <c r="X21" s="138"/>
    </row>
    <row r="22" spans="1:24" s="27" customFormat="1" ht="20.25" customHeight="1">
      <c r="A22" s="266" t="s">
        <v>412</v>
      </c>
      <c r="B22" s="140" t="s">
        <v>299</v>
      </c>
      <c r="C22" s="31" t="s">
        <v>17</v>
      </c>
      <c r="D22" s="140" t="s">
        <v>290</v>
      </c>
      <c r="E22" s="30">
        <v>23</v>
      </c>
      <c r="F22" s="30">
        <v>35</v>
      </c>
      <c r="G22" s="30">
        <v>48</v>
      </c>
      <c r="H22" s="449"/>
      <c r="I22" s="30">
        <v>25</v>
      </c>
      <c r="J22" s="30">
        <v>35</v>
      </c>
      <c r="K22" s="30">
        <v>35</v>
      </c>
      <c r="L22" s="195">
        <f t="shared" si="0"/>
        <v>0.92</v>
      </c>
      <c r="M22" s="449">
        <v>30</v>
      </c>
      <c r="N22" s="195">
        <f t="shared" si="8"/>
        <v>0.92</v>
      </c>
      <c r="O22" s="195">
        <f t="shared" si="2"/>
        <v>1</v>
      </c>
      <c r="P22" s="195">
        <f t="shared" si="3"/>
        <v>1</v>
      </c>
      <c r="Q22" s="115">
        <f t="shared" si="7"/>
        <v>1.3714285714285714</v>
      </c>
      <c r="R22" s="195">
        <f t="shared" si="6"/>
        <v>1</v>
      </c>
      <c r="S22" s="465">
        <f t="shared" si="5"/>
        <v>0</v>
      </c>
      <c r="T22" s="30">
        <v>1</v>
      </c>
      <c r="U22" s="30">
        <f>SUM(E22:G22)</f>
        <v>106</v>
      </c>
      <c r="V22" s="141"/>
      <c r="W22" s="141"/>
      <c r="X22" s="138"/>
    </row>
    <row r="23" spans="1:24" s="27" customFormat="1" ht="19.5" customHeight="1">
      <c r="A23" s="266" t="s">
        <v>412</v>
      </c>
      <c r="B23" s="140" t="s">
        <v>299</v>
      </c>
      <c r="C23" s="31" t="s">
        <v>216</v>
      </c>
      <c r="D23" s="140" t="s">
        <v>290</v>
      </c>
      <c r="E23" s="30">
        <v>25</v>
      </c>
      <c r="F23" s="30">
        <v>35</v>
      </c>
      <c r="G23" s="30">
        <v>9</v>
      </c>
      <c r="H23" s="449"/>
      <c r="I23" s="30">
        <v>25</v>
      </c>
      <c r="J23" s="30">
        <v>35</v>
      </c>
      <c r="K23" s="30">
        <v>35</v>
      </c>
      <c r="L23" s="195">
        <f t="shared" si="0"/>
        <v>1</v>
      </c>
      <c r="M23" s="449">
        <v>30</v>
      </c>
      <c r="N23" s="195">
        <f>IF(L23="  ","  ",IFERROR(IF(L23&gt;=100%,100%,E23/I23),0))</f>
        <v>1</v>
      </c>
      <c r="O23" s="195">
        <f t="shared" si="2"/>
        <v>1</v>
      </c>
      <c r="P23" s="195">
        <f t="shared" si="3"/>
        <v>1</v>
      </c>
      <c r="Q23" s="115">
        <f t="shared" si="7"/>
        <v>0.25714285714285712</v>
      </c>
      <c r="R23" s="195">
        <f t="shared" si="6"/>
        <v>0.25714285714285712</v>
      </c>
      <c r="S23" s="465">
        <f t="shared" si="5"/>
        <v>0</v>
      </c>
      <c r="T23" s="30">
        <v>4761</v>
      </c>
      <c r="U23" s="30">
        <f>SUM(T23:T23)</f>
        <v>4761</v>
      </c>
      <c r="V23" s="141"/>
      <c r="W23" s="141"/>
      <c r="X23" s="138"/>
    </row>
    <row r="24" spans="1:24" s="27" customFormat="1" ht="34" customHeight="1">
      <c r="A24" s="266" t="s">
        <v>412</v>
      </c>
      <c r="B24" s="140" t="s">
        <v>299</v>
      </c>
      <c r="C24" s="31" t="s">
        <v>298</v>
      </c>
      <c r="D24" s="140" t="s">
        <v>290</v>
      </c>
      <c r="E24" s="30">
        <v>16</v>
      </c>
      <c r="F24" s="30">
        <v>35</v>
      </c>
      <c r="G24" s="30">
        <v>6</v>
      </c>
      <c r="H24" s="449"/>
      <c r="I24" s="30">
        <v>25</v>
      </c>
      <c r="J24" s="30">
        <v>35</v>
      </c>
      <c r="K24" s="30">
        <v>35</v>
      </c>
      <c r="L24" s="195">
        <f t="shared" si="0"/>
        <v>0.64</v>
      </c>
      <c r="M24" s="449">
        <v>30</v>
      </c>
      <c r="N24" s="195">
        <f>IF(L24="  ","  ",IFERROR(IF(L24&gt;=100%,100%,E24/I24),0))</f>
        <v>0.64</v>
      </c>
      <c r="O24" s="195">
        <f t="shared" si="2"/>
        <v>1</v>
      </c>
      <c r="P24" s="195">
        <f t="shared" si="3"/>
        <v>1</v>
      </c>
      <c r="Q24" s="115">
        <f t="shared" si="7"/>
        <v>0.17142857142857143</v>
      </c>
      <c r="R24" s="195">
        <f t="shared" si="6"/>
        <v>0.17142857142857143</v>
      </c>
      <c r="S24" s="465">
        <f t="shared" si="5"/>
        <v>0</v>
      </c>
      <c r="T24" s="30">
        <v>2100</v>
      </c>
      <c r="U24" s="30">
        <f>SUM(T24:T24)</f>
        <v>2100</v>
      </c>
      <c r="V24" s="142"/>
      <c r="W24" s="141"/>
      <c r="X24" s="138"/>
    </row>
    <row r="25" spans="1:24" s="27" customFormat="1" ht="21" customHeight="1">
      <c r="A25" s="266" t="s">
        <v>412</v>
      </c>
      <c r="B25" s="140" t="s">
        <v>299</v>
      </c>
      <c r="C25" s="31" t="s">
        <v>282</v>
      </c>
      <c r="D25" s="140" t="s">
        <v>290</v>
      </c>
      <c r="E25" s="30">
        <v>18</v>
      </c>
      <c r="F25" s="30">
        <v>35</v>
      </c>
      <c r="G25" s="30">
        <v>9</v>
      </c>
      <c r="H25" s="449"/>
      <c r="I25" s="30">
        <v>25</v>
      </c>
      <c r="J25" s="30">
        <v>35</v>
      </c>
      <c r="K25" s="30">
        <v>35</v>
      </c>
      <c r="L25" s="195">
        <f t="shared" si="0"/>
        <v>0.72</v>
      </c>
      <c r="M25" s="449">
        <v>30</v>
      </c>
      <c r="N25" s="195">
        <f t="shared" ref="N25:N26" si="9">IF(L25="  ","  ",IFERROR(IF(L25&gt;=100%,100%,E25/I25),0))</f>
        <v>0.72</v>
      </c>
      <c r="O25" s="195">
        <f t="shared" si="2"/>
        <v>1</v>
      </c>
      <c r="P25" s="195">
        <f t="shared" si="3"/>
        <v>1</v>
      </c>
      <c r="Q25" s="115">
        <f t="shared" si="7"/>
        <v>0.25714285714285712</v>
      </c>
      <c r="R25" s="195">
        <f t="shared" si="6"/>
        <v>0.25714285714285712</v>
      </c>
      <c r="S25" s="465">
        <f t="shared" si="5"/>
        <v>0</v>
      </c>
      <c r="T25" s="30">
        <v>900</v>
      </c>
      <c r="U25" s="30">
        <f>SUM(T25:T25)</f>
        <v>900</v>
      </c>
      <c r="V25" s="42" t="s">
        <v>293</v>
      </c>
      <c r="W25" s="141"/>
      <c r="X25" s="138"/>
    </row>
    <row r="26" spans="1:24" s="27" customFormat="1" ht="30.75" customHeight="1">
      <c r="A26" s="266" t="s">
        <v>412</v>
      </c>
      <c r="B26" s="140" t="s">
        <v>299</v>
      </c>
      <c r="C26" s="31" t="s">
        <v>75</v>
      </c>
      <c r="D26" s="140" t="s">
        <v>290</v>
      </c>
      <c r="E26" s="30">
        <v>15</v>
      </c>
      <c r="F26" s="30">
        <v>35</v>
      </c>
      <c r="G26" s="30">
        <v>25</v>
      </c>
      <c r="H26" s="449"/>
      <c r="I26" s="30">
        <v>25</v>
      </c>
      <c r="J26" s="30">
        <v>35</v>
      </c>
      <c r="K26" s="30">
        <v>35</v>
      </c>
      <c r="L26" s="195">
        <f t="shared" si="0"/>
        <v>0.6</v>
      </c>
      <c r="M26" s="449">
        <v>30</v>
      </c>
      <c r="N26" s="195">
        <f t="shared" si="9"/>
        <v>0.6</v>
      </c>
      <c r="O26" s="195">
        <f t="shared" si="2"/>
        <v>1</v>
      </c>
      <c r="P26" s="195">
        <f t="shared" si="3"/>
        <v>1</v>
      </c>
      <c r="Q26" s="115">
        <f t="shared" si="7"/>
        <v>0.7142857142857143</v>
      </c>
      <c r="R26" s="195">
        <f t="shared" si="6"/>
        <v>0.7142857142857143</v>
      </c>
      <c r="S26" s="465">
        <f t="shared" si="5"/>
        <v>0</v>
      </c>
      <c r="T26" s="30">
        <v>150</v>
      </c>
      <c r="U26" s="30">
        <f>SUM(T26:T26)</f>
        <v>150</v>
      </c>
      <c r="V26" s="42" t="s">
        <v>300</v>
      </c>
      <c r="W26" s="142"/>
      <c r="X26" s="143"/>
    </row>
    <row r="27" spans="1:24" s="27" customFormat="1" ht="22.5" customHeight="1">
      <c r="A27" s="266" t="s">
        <v>412</v>
      </c>
      <c r="B27" s="140" t="s">
        <v>299</v>
      </c>
      <c r="C27" s="102"/>
      <c r="D27" s="140" t="s">
        <v>290</v>
      </c>
      <c r="E27" s="346"/>
      <c r="F27" s="346"/>
      <c r="G27" s="346"/>
      <c r="H27" s="450"/>
      <c r="I27" s="346"/>
      <c r="J27" s="346"/>
      <c r="K27" s="346"/>
      <c r="L27" s="195" t="str">
        <f t="shared" si="0"/>
        <v xml:space="preserve">  </v>
      </c>
      <c r="M27" s="450"/>
      <c r="N27" s="195" t="str">
        <f t="shared" ref="N27:N58" si="10">IF(L27="  ","  ",IFERROR(IF(L27&gt;=100%,100%,E27/I27),0))</f>
        <v xml:space="preserve">  </v>
      </c>
      <c r="O27" s="195" t="str">
        <f t="shared" si="2"/>
        <v xml:space="preserve">  </v>
      </c>
      <c r="P27" s="195" t="str">
        <f t="shared" si="3"/>
        <v xml:space="preserve">  </v>
      </c>
      <c r="Q27" s="115" t="str">
        <f t="shared" si="7"/>
        <v xml:space="preserve">  </v>
      </c>
      <c r="R27" s="195" t="str">
        <f t="shared" si="6"/>
        <v xml:space="preserve">  </v>
      </c>
      <c r="S27" s="465" t="e">
        <f t="shared" si="5"/>
        <v>#DIV/0!</v>
      </c>
      <c r="T27" s="100"/>
      <c r="U27" s="100"/>
      <c r="V27" s="100"/>
      <c r="W27" s="101"/>
      <c r="X27" s="274"/>
    </row>
    <row r="28" spans="1:24" s="27" customFormat="1" ht="34" customHeight="1">
      <c r="A28" s="266" t="s">
        <v>60</v>
      </c>
      <c r="B28" s="135" t="s">
        <v>301</v>
      </c>
      <c r="C28" s="64" t="s">
        <v>19</v>
      </c>
      <c r="D28" s="135" t="s">
        <v>302</v>
      </c>
      <c r="E28" s="30">
        <v>4</v>
      </c>
      <c r="F28" s="30">
        <v>15</v>
      </c>
      <c r="G28" s="30">
        <v>9</v>
      </c>
      <c r="H28" s="449"/>
      <c r="I28" s="30">
        <v>5</v>
      </c>
      <c r="J28" s="30">
        <v>15</v>
      </c>
      <c r="K28" s="30">
        <v>20</v>
      </c>
      <c r="L28" s="195">
        <f t="shared" si="0"/>
        <v>0.8</v>
      </c>
      <c r="M28" s="449">
        <v>10</v>
      </c>
      <c r="N28" s="195">
        <f t="shared" si="10"/>
        <v>0.8</v>
      </c>
      <c r="O28" s="195">
        <f t="shared" si="2"/>
        <v>1</v>
      </c>
      <c r="P28" s="195">
        <f t="shared" si="3"/>
        <v>1</v>
      </c>
      <c r="Q28" s="115">
        <f t="shared" si="7"/>
        <v>0.45</v>
      </c>
      <c r="R28" s="195">
        <f t="shared" si="6"/>
        <v>0.45</v>
      </c>
      <c r="S28" s="465">
        <f t="shared" si="5"/>
        <v>0</v>
      </c>
      <c r="T28" s="30">
        <v>280</v>
      </c>
      <c r="U28" s="30">
        <f>7*50</f>
        <v>350</v>
      </c>
      <c r="V28" s="80" t="s">
        <v>303</v>
      </c>
      <c r="W28" s="144" t="s">
        <v>15</v>
      </c>
      <c r="X28" s="136">
        <v>7297200</v>
      </c>
    </row>
    <row r="29" spans="1:24" s="27" customFormat="1" ht="30" customHeight="1">
      <c r="A29" s="266" t="s">
        <v>60</v>
      </c>
      <c r="B29" s="135" t="s">
        <v>301</v>
      </c>
      <c r="C29" s="64" t="s">
        <v>27</v>
      </c>
      <c r="D29" s="135" t="s">
        <v>302</v>
      </c>
      <c r="E29" s="30">
        <v>83</v>
      </c>
      <c r="F29" s="30">
        <v>300</v>
      </c>
      <c r="G29" s="30">
        <v>142</v>
      </c>
      <c r="H29" s="449"/>
      <c r="I29" s="30">
        <v>100</v>
      </c>
      <c r="J29" s="30">
        <v>300</v>
      </c>
      <c r="K29" s="30">
        <v>300</v>
      </c>
      <c r="L29" s="195">
        <f t="shared" si="0"/>
        <v>0.83</v>
      </c>
      <c r="M29" s="449">
        <v>300</v>
      </c>
      <c r="N29" s="195">
        <f t="shared" si="10"/>
        <v>0.83</v>
      </c>
      <c r="O29" s="195">
        <f t="shared" si="2"/>
        <v>1</v>
      </c>
      <c r="P29" s="195">
        <f t="shared" si="3"/>
        <v>1</v>
      </c>
      <c r="Q29" s="115">
        <f t="shared" si="7"/>
        <v>0.47333333333333333</v>
      </c>
      <c r="R29" s="195">
        <f t="shared" si="6"/>
        <v>0.47333333333333333</v>
      </c>
      <c r="S29" s="465">
        <f t="shared" si="5"/>
        <v>0</v>
      </c>
      <c r="T29" s="30">
        <v>1400</v>
      </c>
      <c r="U29" s="30">
        <f>SUM(T29:T29)</f>
        <v>1400</v>
      </c>
      <c r="V29" s="80" t="s">
        <v>21</v>
      </c>
      <c r="W29" s="145"/>
      <c r="X29" s="138"/>
    </row>
    <row r="30" spans="1:24" s="27" customFormat="1" ht="59.25" customHeight="1">
      <c r="A30" s="266" t="s">
        <v>60</v>
      </c>
      <c r="B30" s="73" t="s">
        <v>304</v>
      </c>
      <c r="C30" s="31" t="s">
        <v>18</v>
      </c>
      <c r="D30" s="73" t="s">
        <v>20</v>
      </c>
      <c r="E30" s="30">
        <v>34</v>
      </c>
      <c r="F30" s="30">
        <v>200</v>
      </c>
      <c r="G30" s="30">
        <v>41</v>
      </c>
      <c r="H30" s="449"/>
      <c r="I30" s="30">
        <v>75</v>
      </c>
      <c r="J30" s="30">
        <v>200</v>
      </c>
      <c r="K30" s="30">
        <v>300</v>
      </c>
      <c r="L30" s="195">
        <f t="shared" si="0"/>
        <v>0.45333333333333331</v>
      </c>
      <c r="M30" s="449">
        <v>25</v>
      </c>
      <c r="N30" s="195">
        <f t="shared" si="10"/>
        <v>0.45333333333333331</v>
      </c>
      <c r="O30" s="195">
        <f t="shared" si="2"/>
        <v>1</v>
      </c>
      <c r="P30" s="195">
        <f t="shared" si="3"/>
        <v>1</v>
      </c>
      <c r="Q30" s="115">
        <f t="shared" si="7"/>
        <v>0.13666666666666666</v>
      </c>
      <c r="R30" s="195">
        <f t="shared" si="6"/>
        <v>0.13666666666666666</v>
      </c>
      <c r="S30" s="465">
        <f t="shared" si="5"/>
        <v>0</v>
      </c>
      <c r="T30" s="32">
        <v>600</v>
      </c>
      <c r="U30" s="32" t="e">
        <f>SUM(I30+#REF!)</f>
        <v>#REF!</v>
      </c>
      <c r="V30" s="64" t="s">
        <v>21</v>
      </c>
      <c r="W30" s="80" t="s">
        <v>22</v>
      </c>
      <c r="X30" s="138"/>
    </row>
    <row r="31" spans="1:24" s="27" customFormat="1" ht="75" customHeight="1">
      <c r="A31" s="266" t="s">
        <v>60</v>
      </c>
      <c r="B31" s="135" t="s">
        <v>305</v>
      </c>
      <c r="C31" s="31" t="s">
        <v>28</v>
      </c>
      <c r="D31" s="135" t="s">
        <v>23</v>
      </c>
      <c r="E31" s="30">
        <v>30</v>
      </c>
      <c r="F31" s="30">
        <v>170</v>
      </c>
      <c r="G31" s="30">
        <v>142</v>
      </c>
      <c r="H31" s="451"/>
      <c r="I31" s="30">
        <v>40</v>
      </c>
      <c r="J31" s="30">
        <v>170</v>
      </c>
      <c r="K31" s="30">
        <v>150</v>
      </c>
      <c r="L31" s="195">
        <f t="shared" si="0"/>
        <v>0.75</v>
      </c>
      <c r="M31" s="451">
        <v>40</v>
      </c>
      <c r="N31" s="195">
        <f t="shared" si="10"/>
        <v>0.75</v>
      </c>
      <c r="O31" s="195">
        <f t="shared" si="2"/>
        <v>1</v>
      </c>
      <c r="P31" s="195">
        <f t="shared" si="3"/>
        <v>1</v>
      </c>
      <c r="Q31" s="115">
        <f t="shared" si="7"/>
        <v>0.94666666666666666</v>
      </c>
      <c r="R31" s="195">
        <f t="shared" si="6"/>
        <v>0.94666666666666666</v>
      </c>
      <c r="S31" s="465">
        <f t="shared" si="5"/>
        <v>0</v>
      </c>
      <c r="T31" s="32">
        <v>845</v>
      </c>
      <c r="U31" s="32">
        <f t="shared" ref="U31:U36" si="11">SUM(T31:T31)</f>
        <v>845</v>
      </c>
      <c r="V31" s="73" t="s">
        <v>297</v>
      </c>
      <c r="W31" s="144" t="s">
        <v>15</v>
      </c>
      <c r="X31" s="138"/>
    </row>
    <row r="32" spans="1:24" s="27" customFormat="1" ht="30" customHeight="1">
      <c r="A32" s="266" t="s">
        <v>60</v>
      </c>
      <c r="B32" s="135" t="s">
        <v>305</v>
      </c>
      <c r="C32" s="31" t="s">
        <v>29</v>
      </c>
      <c r="D32" s="135" t="s">
        <v>23</v>
      </c>
      <c r="E32" s="30">
        <v>75</v>
      </c>
      <c r="F32" s="30">
        <v>150</v>
      </c>
      <c r="G32" s="30">
        <v>142</v>
      </c>
      <c r="H32" s="449"/>
      <c r="I32" s="30">
        <v>90</v>
      </c>
      <c r="J32" s="30">
        <v>150</v>
      </c>
      <c r="K32" s="30">
        <v>150</v>
      </c>
      <c r="L32" s="195">
        <f t="shared" si="0"/>
        <v>0.83333333333333337</v>
      </c>
      <c r="M32" s="449">
        <v>10</v>
      </c>
      <c r="N32" s="195">
        <f t="shared" si="10"/>
        <v>0.83333333333333337</v>
      </c>
      <c r="O32" s="195">
        <f t="shared" si="2"/>
        <v>1</v>
      </c>
      <c r="P32" s="195">
        <f t="shared" si="3"/>
        <v>1</v>
      </c>
      <c r="Q32" s="115">
        <f t="shared" si="7"/>
        <v>0.94666666666666666</v>
      </c>
      <c r="R32" s="195">
        <f t="shared" si="6"/>
        <v>0.94666666666666666</v>
      </c>
      <c r="S32" s="465">
        <f t="shared" si="5"/>
        <v>0</v>
      </c>
      <c r="T32" s="32">
        <v>2800</v>
      </c>
      <c r="U32" s="32">
        <f t="shared" si="11"/>
        <v>2800</v>
      </c>
      <c r="V32" s="73" t="s">
        <v>31</v>
      </c>
      <c r="W32" s="146"/>
      <c r="X32" s="138"/>
    </row>
    <row r="33" spans="1:24" s="27" customFormat="1" ht="30" customHeight="1">
      <c r="A33" s="266" t="s">
        <v>60</v>
      </c>
      <c r="B33" s="135" t="s">
        <v>305</v>
      </c>
      <c r="C33" s="31" t="s">
        <v>30</v>
      </c>
      <c r="D33" s="135" t="s">
        <v>23</v>
      </c>
      <c r="E33" s="30">
        <v>0</v>
      </c>
      <c r="F33" s="30">
        <v>160</v>
      </c>
      <c r="G33" s="30">
        <v>142</v>
      </c>
      <c r="H33" s="449"/>
      <c r="I33" s="30">
        <v>30</v>
      </c>
      <c r="J33" s="30">
        <v>160</v>
      </c>
      <c r="K33" s="30">
        <v>150</v>
      </c>
      <c r="L33" s="195">
        <f>IF(I33=0,"  ",E33/I33)</f>
        <v>0</v>
      </c>
      <c r="M33" s="449">
        <v>90</v>
      </c>
      <c r="N33" s="195">
        <f t="shared" si="10"/>
        <v>0</v>
      </c>
      <c r="O33" s="195">
        <f t="shared" si="2"/>
        <v>1</v>
      </c>
      <c r="P33" s="195">
        <f t="shared" si="3"/>
        <v>1</v>
      </c>
      <c r="Q33" s="115">
        <f t="shared" si="7"/>
        <v>0.94666666666666666</v>
      </c>
      <c r="R33" s="195">
        <f t="shared" si="6"/>
        <v>0.94666666666666666</v>
      </c>
      <c r="S33" s="465">
        <f t="shared" si="5"/>
        <v>0</v>
      </c>
      <c r="T33" s="32">
        <v>800</v>
      </c>
      <c r="U33" s="32">
        <f t="shared" si="11"/>
        <v>800</v>
      </c>
      <c r="V33" s="73" t="s">
        <v>32</v>
      </c>
      <c r="W33" s="146"/>
      <c r="X33" s="138"/>
    </row>
    <row r="34" spans="1:24" s="27" customFormat="1" ht="45" customHeight="1">
      <c r="A34" s="266" t="s">
        <v>60</v>
      </c>
      <c r="B34" s="135" t="s">
        <v>305</v>
      </c>
      <c r="C34" s="31" t="s">
        <v>33</v>
      </c>
      <c r="D34" s="135" t="s">
        <v>23</v>
      </c>
      <c r="E34" s="30">
        <v>0</v>
      </c>
      <c r="F34" s="30">
        <v>160</v>
      </c>
      <c r="G34" s="30">
        <v>142</v>
      </c>
      <c r="H34" s="449"/>
      <c r="I34" s="30">
        <v>0</v>
      </c>
      <c r="J34" s="30">
        <v>160</v>
      </c>
      <c r="K34" s="30">
        <v>150</v>
      </c>
      <c r="L34" s="195" t="str">
        <f t="shared" ref="L34:L97" si="12">IF(I34=0,"  ",E34/I34)</f>
        <v xml:space="preserve">  </v>
      </c>
      <c r="M34" s="449">
        <v>90</v>
      </c>
      <c r="N34" s="195" t="str">
        <f t="shared" si="10"/>
        <v xml:space="preserve">  </v>
      </c>
      <c r="O34" s="195">
        <f t="shared" si="2"/>
        <v>1</v>
      </c>
      <c r="P34" s="195">
        <f t="shared" si="3"/>
        <v>1</v>
      </c>
      <c r="Q34" s="115">
        <f t="shared" si="7"/>
        <v>0.94666666666666666</v>
      </c>
      <c r="R34" s="195">
        <f t="shared" si="6"/>
        <v>0.94666666666666666</v>
      </c>
      <c r="S34" s="465">
        <f t="shared" si="5"/>
        <v>0</v>
      </c>
      <c r="T34" s="32">
        <v>2800</v>
      </c>
      <c r="U34" s="32">
        <f t="shared" si="11"/>
        <v>2800</v>
      </c>
      <c r="V34" s="64" t="s">
        <v>34</v>
      </c>
      <c r="W34" s="146"/>
      <c r="X34" s="138"/>
    </row>
    <row r="35" spans="1:24" s="27" customFormat="1" ht="30" customHeight="1">
      <c r="A35" s="266" t="s">
        <v>60</v>
      </c>
      <c r="B35" s="135" t="s">
        <v>305</v>
      </c>
      <c r="C35" s="31" t="s">
        <v>30</v>
      </c>
      <c r="D35" s="135" t="s">
        <v>23</v>
      </c>
      <c r="E35" s="30">
        <v>0</v>
      </c>
      <c r="F35" s="30">
        <v>160</v>
      </c>
      <c r="G35" s="30">
        <v>142</v>
      </c>
      <c r="H35" s="449"/>
      <c r="I35" s="30">
        <v>0</v>
      </c>
      <c r="J35" s="30">
        <v>160</v>
      </c>
      <c r="K35" s="30">
        <v>150</v>
      </c>
      <c r="L35" s="195" t="str">
        <f t="shared" si="12"/>
        <v xml:space="preserve">  </v>
      </c>
      <c r="M35" s="449">
        <v>90</v>
      </c>
      <c r="N35" s="195" t="str">
        <f t="shared" si="10"/>
        <v xml:space="preserve">  </v>
      </c>
      <c r="O35" s="195">
        <f t="shared" si="2"/>
        <v>1</v>
      </c>
      <c r="P35" s="195">
        <f t="shared" si="3"/>
        <v>1</v>
      </c>
      <c r="Q35" s="115">
        <f t="shared" si="7"/>
        <v>0.94666666666666666</v>
      </c>
      <c r="R35" s="195">
        <f t="shared" si="6"/>
        <v>0.94666666666666666</v>
      </c>
      <c r="S35" s="465">
        <f t="shared" si="5"/>
        <v>0</v>
      </c>
      <c r="T35" s="32">
        <v>400</v>
      </c>
      <c r="U35" s="32">
        <f t="shared" si="11"/>
        <v>400</v>
      </c>
      <c r="V35" s="64" t="s">
        <v>35</v>
      </c>
      <c r="W35" s="146"/>
      <c r="X35" s="138"/>
    </row>
    <row r="36" spans="1:24" s="27" customFormat="1" ht="30" customHeight="1">
      <c r="A36" s="266" t="s">
        <v>60</v>
      </c>
      <c r="B36" s="135" t="s">
        <v>305</v>
      </c>
      <c r="C36" s="31" t="s">
        <v>30</v>
      </c>
      <c r="D36" s="135" t="s">
        <v>23</v>
      </c>
      <c r="E36" s="30">
        <v>0</v>
      </c>
      <c r="F36" s="30">
        <v>75</v>
      </c>
      <c r="G36" s="30">
        <v>142</v>
      </c>
      <c r="H36" s="449"/>
      <c r="I36" s="30">
        <v>0</v>
      </c>
      <c r="J36" s="30">
        <v>75</v>
      </c>
      <c r="K36" s="30">
        <v>75</v>
      </c>
      <c r="L36" s="195" t="str">
        <f t="shared" si="12"/>
        <v xml:space="preserve">  </v>
      </c>
      <c r="M36" s="449">
        <v>50</v>
      </c>
      <c r="N36" s="195" t="str">
        <f t="shared" si="10"/>
        <v xml:space="preserve">  </v>
      </c>
      <c r="O36" s="195">
        <f t="shared" si="2"/>
        <v>1</v>
      </c>
      <c r="P36" s="195">
        <f t="shared" si="3"/>
        <v>1</v>
      </c>
      <c r="Q36" s="115">
        <f t="shared" si="7"/>
        <v>1.8933333333333333</v>
      </c>
      <c r="R36" s="195">
        <f t="shared" si="6"/>
        <v>1</v>
      </c>
      <c r="S36" s="465">
        <f t="shared" si="5"/>
        <v>0</v>
      </c>
      <c r="T36" s="32">
        <v>200</v>
      </c>
      <c r="U36" s="32">
        <f t="shared" si="11"/>
        <v>200</v>
      </c>
      <c r="V36" s="64" t="s">
        <v>38</v>
      </c>
      <c r="W36" s="146"/>
      <c r="X36" s="138"/>
    </row>
    <row r="37" spans="1:24" s="27" customFormat="1" ht="30" customHeight="1">
      <c r="A37" s="266" t="s">
        <v>60</v>
      </c>
      <c r="B37" s="135" t="s">
        <v>305</v>
      </c>
      <c r="C37" s="64" t="s">
        <v>36</v>
      </c>
      <c r="D37" s="135" t="s">
        <v>23</v>
      </c>
      <c r="E37" s="30">
        <v>11</v>
      </c>
      <c r="F37" s="30">
        <v>150</v>
      </c>
      <c r="G37" s="30">
        <v>142</v>
      </c>
      <c r="H37" s="449"/>
      <c r="I37" s="30">
        <v>90</v>
      </c>
      <c r="J37" s="30">
        <v>150</v>
      </c>
      <c r="K37" s="30">
        <v>150</v>
      </c>
      <c r="L37" s="195">
        <f t="shared" si="12"/>
        <v>0.12222222222222222</v>
      </c>
      <c r="M37" s="449">
        <v>10</v>
      </c>
      <c r="N37" s="195">
        <f t="shared" si="10"/>
        <v>0.12222222222222222</v>
      </c>
      <c r="O37" s="195">
        <f t="shared" si="2"/>
        <v>1</v>
      </c>
      <c r="P37" s="195">
        <f t="shared" si="3"/>
        <v>1</v>
      </c>
      <c r="Q37" s="115">
        <f t="shared" si="7"/>
        <v>0.94666666666666666</v>
      </c>
      <c r="R37" s="195">
        <f t="shared" si="6"/>
        <v>0.94666666666666666</v>
      </c>
      <c r="S37" s="465">
        <f t="shared" si="5"/>
        <v>0</v>
      </c>
      <c r="T37" s="32">
        <v>400</v>
      </c>
      <c r="U37" s="32">
        <f>SUM(T37*6)</f>
        <v>2400</v>
      </c>
      <c r="V37" s="64" t="s">
        <v>37</v>
      </c>
      <c r="W37" s="145"/>
      <c r="X37" s="138"/>
    </row>
    <row r="38" spans="1:24" s="27" customFormat="1" ht="30" customHeight="1">
      <c r="A38" s="266" t="s">
        <v>60</v>
      </c>
      <c r="B38" s="135" t="s">
        <v>24</v>
      </c>
      <c r="C38" s="64" t="s">
        <v>40</v>
      </c>
      <c r="D38" s="135" t="s">
        <v>25</v>
      </c>
      <c r="E38" s="30">
        <v>180</v>
      </c>
      <c r="F38" s="30">
        <v>340</v>
      </c>
      <c r="G38" s="30">
        <v>50</v>
      </c>
      <c r="H38" s="449"/>
      <c r="I38" s="30">
        <v>210</v>
      </c>
      <c r="J38" s="30">
        <v>340</v>
      </c>
      <c r="K38" s="30">
        <v>300</v>
      </c>
      <c r="L38" s="195">
        <f t="shared" si="12"/>
        <v>0.8571428571428571</v>
      </c>
      <c r="M38" s="449">
        <v>200</v>
      </c>
      <c r="N38" s="195">
        <f t="shared" si="10"/>
        <v>0.8571428571428571</v>
      </c>
      <c r="O38" s="195">
        <f t="shared" si="2"/>
        <v>1</v>
      </c>
      <c r="P38" s="195">
        <f t="shared" si="3"/>
        <v>1</v>
      </c>
      <c r="Q38" s="115">
        <f t="shared" si="7"/>
        <v>0.16666666666666666</v>
      </c>
      <c r="R38" s="195">
        <f t="shared" si="6"/>
        <v>0.16666666666666666</v>
      </c>
      <c r="S38" s="465">
        <f t="shared" si="5"/>
        <v>0</v>
      </c>
      <c r="T38" s="32">
        <v>1680</v>
      </c>
      <c r="U38" s="32">
        <f t="shared" ref="U38:U51" si="13">SUM(T38:T38)</f>
        <v>1680</v>
      </c>
      <c r="V38" s="64" t="s">
        <v>42</v>
      </c>
      <c r="W38" s="135" t="s">
        <v>26</v>
      </c>
      <c r="X38" s="138"/>
    </row>
    <row r="39" spans="1:24" s="27" customFormat="1" ht="30" customHeight="1">
      <c r="A39" s="266" t="s">
        <v>60</v>
      </c>
      <c r="B39" s="135" t="s">
        <v>24</v>
      </c>
      <c r="C39" s="64" t="s">
        <v>39</v>
      </c>
      <c r="D39" s="135" t="s">
        <v>25</v>
      </c>
      <c r="E39" s="30">
        <v>75</v>
      </c>
      <c r="F39" s="30">
        <v>340</v>
      </c>
      <c r="G39" s="30">
        <v>40</v>
      </c>
      <c r="H39" s="449"/>
      <c r="I39" s="30">
        <v>210</v>
      </c>
      <c r="J39" s="30">
        <v>340</v>
      </c>
      <c r="K39" s="30">
        <v>300</v>
      </c>
      <c r="L39" s="195">
        <f t="shared" si="12"/>
        <v>0.35714285714285715</v>
      </c>
      <c r="M39" s="449">
        <v>200</v>
      </c>
      <c r="N39" s="195">
        <f t="shared" si="10"/>
        <v>0.35714285714285715</v>
      </c>
      <c r="O39" s="195">
        <f t="shared" si="2"/>
        <v>1</v>
      </c>
      <c r="P39" s="195">
        <f t="shared" si="3"/>
        <v>1</v>
      </c>
      <c r="Q39" s="115">
        <f t="shared" si="7"/>
        <v>0.13333333333333333</v>
      </c>
      <c r="R39" s="195">
        <f t="shared" si="6"/>
        <v>0.13333333333333333</v>
      </c>
      <c r="S39" s="465">
        <f t="shared" si="5"/>
        <v>0</v>
      </c>
      <c r="T39" s="32">
        <v>1680</v>
      </c>
      <c r="U39" s="32">
        <f t="shared" si="13"/>
        <v>1680</v>
      </c>
      <c r="V39" s="64" t="s">
        <v>42</v>
      </c>
      <c r="W39" s="137"/>
      <c r="X39" s="138"/>
    </row>
    <row r="40" spans="1:24" s="474" customFormat="1" ht="30" customHeight="1">
      <c r="A40" s="466" t="s">
        <v>60</v>
      </c>
      <c r="B40" s="467" t="s">
        <v>24</v>
      </c>
      <c r="C40" s="468" t="s">
        <v>39</v>
      </c>
      <c r="D40" s="467" t="s">
        <v>25</v>
      </c>
      <c r="E40" s="469">
        <v>150</v>
      </c>
      <c r="F40" s="469">
        <v>340</v>
      </c>
      <c r="G40" s="469">
        <v>142</v>
      </c>
      <c r="H40" s="469"/>
      <c r="I40" s="469">
        <v>210</v>
      </c>
      <c r="J40" s="469">
        <v>340</v>
      </c>
      <c r="K40" s="469">
        <v>300</v>
      </c>
      <c r="L40" s="195">
        <f t="shared" si="12"/>
        <v>0.7142857142857143</v>
      </c>
      <c r="M40" s="469">
        <v>200</v>
      </c>
      <c r="N40" s="470">
        <f t="shared" si="10"/>
        <v>0.7142857142857143</v>
      </c>
      <c r="O40" s="195">
        <f t="shared" si="2"/>
        <v>1</v>
      </c>
      <c r="P40" s="470">
        <f t="shared" si="3"/>
        <v>1</v>
      </c>
      <c r="Q40" s="115">
        <f t="shared" si="7"/>
        <v>0.47333333333333333</v>
      </c>
      <c r="R40" s="470">
        <f t="shared" si="6"/>
        <v>0.47333333333333333</v>
      </c>
      <c r="S40" s="470">
        <f t="shared" si="5"/>
        <v>0</v>
      </c>
      <c r="T40" s="471">
        <v>1680</v>
      </c>
      <c r="U40" s="471">
        <f t="shared" si="13"/>
        <v>1680</v>
      </c>
      <c r="V40" s="468" t="s">
        <v>43</v>
      </c>
      <c r="W40" s="472"/>
      <c r="X40" s="473"/>
    </row>
    <row r="41" spans="1:24" s="474" customFormat="1" ht="30" customHeight="1">
      <c r="A41" s="466" t="s">
        <v>60</v>
      </c>
      <c r="B41" s="467" t="s">
        <v>24</v>
      </c>
      <c r="C41" s="468" t="s">
        <v>63</v>
      </c>
      <c r="D41" s="467" t="s">
        <v>25</v>
      </c>
      <c r="E41" s="469">
        <v>0</v>
      </c>
      <c r="F41" s="469">
        <v>550</v>
      </c>
      <c r="G41" s="469">
        <v>563</v>
      </c>
      <c r="H41" s="469"/>
      <c r="I41" s="469">
        <v>0</v>
      </c>
      <c r="J41" s="469">
        <v>550</v>
      </c>
      <c r="K41" s="469">
        <v>0</v>
      </c>
      <c r="L41" s="195" t="str">
        <f t="shared" si="12"/>
        <v xml:space="preserve">  </v>
      </c>
      <c r="M41" s="469">
        <v>400</v>
      </c>
      <c r="N41" s="470" t="str">
        <f t="shared" si="10"/>
        <v xml:space="preserve">  </v>
      </c>
      <c r="O41" s="195">
        <f t="shared" si="2"/>
        <v>1</v>
      </c>
      <c r="P41" s="470">
        <f t="shared" si="3"/>
        <v>1</v>
      </c>
      <c r="Q41" s="115" t="str">
        <f t="shared" si="7"/>
        <v xml:space="preserve">  </v>
      </c>
      <c r="R41" s="470" t="str">
        <f t="shared" si="6"/>
        <v xml:space="preserve">  </v>
      </c>
      <c r="S41" s="470">
        <f t="shared" si="5"/>
        <v>0</v>
      </c>
      <c r="T41" s="471">
        <v>1680</v>
      </c>
      <c r="U41" s="471">
        <f t="shared" si="13"/>
        <v>1680</v>
      </c>
      <c r="V41" s="468" t="s">
        <v>44</v>
      </c>
      <c r="W41" s="472"/>
      <c r="X41" s="473"/>
    </row>
    <row r="42" spans="1:24" s="27" customFormat="1" ht="30" customHeight="1">
      <c r="A42" s="266" t="s">
        <v>60</v>
      </c>
      <c r="B42" s="135" t="s">
        <v>24</v>
      </c>
      <c r="C42" s="64" t="s">
        <v>306</v>
      </c>
      <c r="D42" s="135" t="s">
        <v>25</v>
      </c>
      <c r="E42" s="30">
        <v>0</v>
      </c>
      <c r="F42" s="30">
        <v>100</v>
      </c>
      <c r="G42" s="30">
        <v>40</v>
      </c>
      <c r="H42" s="449"/>
      <c r="I42" s="30">
        <v>0</v>
      </c>
      <c r="J42" s="30">
        <v>100</v>
      </c>
      <c r="K42" s="30">
        <v>0</v>
      </c>
      <c r="L42" s="195" t="str">
        <f t="shared" si="12"/>
        <v xml:space="preserve">  </v>
      </c>
      <c r="M42" s="449">
        <v>100</v>
      </c>
      <c r="N42" s="195" t="str">
        <f t="shared" si="10"/>
        <v xml:space="preserve">  </v>
      </c>
      <c r="O42" s="195">
        <f t="shared" si="2"/>
        <v>1</v>
      </c>
      <c r="P42" s="195">
        <f t="shared" si="3"/>
        <v>1</v>
      </c>
      <c r="Q42" s="115" t="str">
        <f t="shared" si="7"/>
        <v xml:space="preserve">  </v>
      </c>
      <c r="R42" s="195" t="str">
        <f t="shared" si="6"/>
        <v xml:space="preserve">  </v>
      </c>
      <c r="S42" s="465">
        <f t="shared" si="5"/>
        <v>0</v>
      </c>
      <c r="T42" s="32">
        <v>8000</v>
      </c>
      <c r="U42" s="32">
        <f t="shared" si="13"/>
        <v>8000</v>
      </c>
      <c r="V42" s="64" t="s">
        <v>45</v>
      </c>
      <c r="W42" s="137"/>
      <c r="X42" s="138"/>
    </row>
    <row r="43" spans="1:24" s="27" customFormat="1" ht="30" customHeight="1">
      <c r="A43" s="266" t="s">
        <v>60</v>
      </c>
      <c r="B43" s="135" t="s">
        <v>24</v>
      </c>
      <c r="C43" s="64" t="s">
        <v>307</v>
      </c>
      <c r="D43" s="135" t="s">
        <v>25</v>
      </c>
      <c r="E43" s="30">
        <v>0</v>
      </c>
      <c r="F43" s="30">
        <v>100</v>
      </c>
      <c r="G43" s="30">
        <v>17</v>
      </c>
      <c r="H43" s="449"/>
      <c r="I43" s="30">
        <v>0</v>
      </c>
      <c r="J43" s="30">
        <v>100</v>
      </c>
      <c r="K43" s="30">
        <v>0</v>
      </c>
      <c r="L43" s="195" t="str">
        <f t="shared" si="12"/>
        <v xml:space="preserve">  </v>
      </c>
      <c r="M43" s="449">
        <v>100</v>
      </c>
      <c r="N43" s="195" t="str">
        <f t="shared" si="10"/>
        <v xml:space="preserve">  </v>
      </c>
      <c r="O43" s="195">
        <f t="shared" si="2"/>
        <v>1</v>
      </c>
      <c r="P43" s="195">
        <f t="shared" si="3"/>
        <v>1</v>
      </c>
      <c r="Q43" s="115" t="str">
        <f t="shared" si="7"/>
        <v xml:space="preserve">  </v>
      </c>
      <c r="R43" s="195" t="str">
        <f t="shared" si="6"/>
        <v xml:space="preserve">  </v>
      </c>
      <c r="S43" s="465">
        <f t="shared" si="5"/>
        <v>0</v>
      </c>
      <c r="T43" s="32">
        <v>8000</v>
      </c>
      <c r="U43" s="32">
        <f t="shared" si="13"/>
        <v>8000</v>
      </c>
      <c r="V43" s="64" t="s">
        <v>45</v>
      </c>
      <c r="W43" s="137"/>
      <c r="X43" s="138"/>
    </row>
    <row r="44" spans="1:24" s="474" customFormat="1" ht="30" customHeight="1">
      <c r="A44" s="466" t="s">
        <v>60</v>
      </c>
      <c r="B44" s="467" t="s">
        <v>24</v>
      </c>
      <c r="C44" s="468" t="s">
        <v>41</v>
      </c>
      <c r="D44" s="467" t="s">
        <v>25</v>
      </c>
      <c r="E44" s="469">
        <v>0</v>
      </c>
      <c r="F44" s="469">
        <v>550</v>
      </c>
      <c r="G44" s="469">
        <v>37</v>
      </c>
      <c r="H44" s="469"/>
      <c r="I44" s="469">
        <v>0</v>
      </c>
      <c r="J44" s="469">
        <v>550</v>
      </c>
      <c r="K44" s="469">
        <v>0</v>
      </c>
      <c r="L44" s="195" t="str">
        <f t="shared" si="12"/>
        <v xml:space="preserve">  </v>
      </c>
      <c r="M44" s="469">
        <v>400</v>
      </c>
      <c r="N44" s="470" t="str">
        <f t="shared" si="10"/>
        <v xml:space="preserve">  </v>
      </c>
      <c r="O44" s="195">
        <f t="shared" si="2"/>
        <v>1</v>
      </c>
      <c r="P44" s="470">
        <f t="shared" si="3"/>
        <v>1</v>
      </c>
      <c r="Q44" s="115" t="str">
        <f t="shared" si="7"/>
        <v xml:space="preserve">  </v>
      </c>
      <c r="R44" s="470" t="str">
        <f t="shared" si="6"/>
        <v xml:space="preserve">  </v>
      </c>
      <c r="S44" s="470">
        <f t="shared" si="5"/>
        <v>0</v>
      </c>
      <c r="T44" s="471">
        <v>1050</v>
      </c>
      <c r="U44" s="471">
        <f t="shared" si="13"/>
        <v>1050</v>
      </c>
      <c r="V44" s="468" t="s">
        <v>46</v>
      </c>
      <c r="W44" s="472"/>
      <c r="X44" s="473"/>
    </row>
    <row r="45" spans="1:24" s="474" customFormat="1" ht="30" customHeight="1">
      <c r="A45" s="466" t="s">
        <v>60</v>
      </c>
      <c r="B45" s="467" t="s">
        <v>24</v>
      </c>
      <c r="C45" s="475" t="s">
        <v>47</v>
      </c>
      <c r="D45" s="467" t="s">
        <v>25</v>
      </c>
      <c r="E45" s="469">
        <v>5</v>
      </c>
      <c r="F45" s="469">
        <v>550</v>
      </c>
      <c r="G45" s="469">
        <v>17</v>
      </c>
      <c r="H45" s="469"/>
      <c r="I45" s="469">
        <v>0</v>
      </c>
      <c r="J45" s="469">
        <v>550</v>
      </c>
      <c r="K45" s="469">
        <v>0</v>
      </c>
      <c r="L45" s="195" t="str">
        <f t="shared" si="12"/>
        <v xml:space="preserve">  </v>
      </c>
      <c r="M45" s="469">
        <v>400</v>
      </c>
      <c r="N45" s="470" t="str">
        <f t="shared" si="10"/>
        <v xml:space="preserve">  </v>
      </c>
      <c r="O45" s="195">
        <f t="shared" si="2"/>
        <v>1</v>
      </c>
      <c r="P45" s="470">
        <f t="shared" si="3"/>
        <v>1</v>
      </c>
      <c r="Q45" s="115" t="str">
        <f t="shared" si="7"/>
        <v xml:space="preserve">  </v>
      </c>
      <c r="R45" s="470" t="str">
        <f t="shared" si="6"/>
        <v xml:space="preserve">  </v>
      </c>
      <c r="S45" s="470">
        <f t="shared" si="5"/>
        <v>0</v>
      </c>
      <c r="T45" s="471">
        <v>1470</v>
      </c>
      <c r="U45" s="471">
        <f t="shared" si="13"/>
        <v>1470</v>
      </c>
      <c r="V45" s="468" t="s">
        <v>48</v>
      </c>
      <c r="W45" s="476"/>
      <c r="X45" s="473"/>
    </row>
    <row r="46" spans="1:24" s="27" customFormat="1" ht="30" customHeight="1">
      <c r="A46" s="266" t="s">
        <v>60</v>
      </c>
      <c r="B46" s="135" t="s">
        <v>308</v>
      </c>
      <c r="C46" s="31" t="s">
        <v>47</v>
      </c>
      <c r="D46" s="135" t="s">
        <v>50</v>
      </c>
      <c r="E46" s="30">
        <v>20</v>
      </c>
      <c r="F46" s="30">
        <v>30</v>
      </c>
      <c r="G46" s="30">
        <v>1</v>
      </c>
      <c r="H46" s="449"/>
      <c r="I46" s="30">
        <v>20</v>
      </c>
      <c r="J46" s="30">
        <v>30</v>
      </c>
      <c r="K46" s="30">
        <v>30</v>
      </c>
      <c r="L46" s="195">
        <f t="shared" si="12"/>
        <v>1</v>
      </c>
      <c r="M46" s="449">
        <v>20</v>
      </c>
      <c r="N46" s="195">
        <f t="shared" si="10"/>
        <v>1</v>
      </c>
      <c r="O46" s="195">
        <f t="shared" si="2"/>
        <v>1</v>
      </c>
      <c r="P46" s="195">
        <f t="shared" si="3"/>
        <v>1</v>
      </c>
      <c r="Q46" s="115">
        <f t="shared" si="7"/>
        <v>3.3333333333333333E-2</v>
      </c>
      <c r="R46" s="195">
        <f t="shared" si="6"/>
        <v>3.3333333333333333E-2</v>
      </c>
      <c r="S46" s="465">
        <f t="shared" si="5"/>
        <v>0</v>
      </c>
      <c r="T46" s="32">
        <v>300</v>
      </c>
      <c r="U46" s="32">
        <f t="shared" si="13"/>
        <v>300</v>
      </c>
      <c r="V46" s="64" t="s">
        <v>51</v>
      </c>
      <c r="W46" s="135" t="s">
        <v>52</v>
      </c>
      <c r="X46" s="138"/>
    </row>
    <row r="47" spans="1:24" s="27" customFormat="1" ht="30" customHeight="1">
      <c r="A47" s="266" t="s">
        <v>60</v>
      </c>
      <c r="B47" s="135" t="s">
        <v>308</v>
      </c>
      <c r="C47" s="31" t="s">
        <v>49</v>
      </c>
      <c r="D47" s="135" t="s">
        <v>50</v>
      </c>
      <c r="E47" s="30">
        <v>20</v>
      </c>
      <c r="F47" s="30">
        <v>30</v>
      </c>
      <c r="G47" s="30">
        <v>8</v>
      </c>
      <c r="H47" s="449"/>
      <c r="I47" s="30">
        <v>20</v>
      </c>
      <c r="J47" s="30">
        <v>30</v>
      </c>
      <c r="K47" s="30">
        <v>30</v>
      </c>
      <c r="L47" s="195">
        <f t="shared" si="12"/>
        <v>1</v>
      </c>
      <c r="M47" s="449">
        <v>20</v>
      </c>
      <c r="N47" s="195">
        <f t="shared" si="10"/>
        <v>1</v>
      </c>
      <c r="O47" s="195">
        <f t="shared" si="2"/>
        <v>1</v>
      </c>
      <c r="P47" s="195">
        <f t="shared" si="3"/>
        <v>1</v>
      </c>
      <c r="Q47" s="115">
        <f t="shared" si="7"/>
        <v>0.26666666666666666</v>
      </c>
      <c r="R47" s="195">
        <f t="shared" si="6"/>
        <v>0.26666666666666666</v>
      </c>
      <c r="S47" s="465">
        <f t="shared" si="5"/>
        <v>0</v>
      </c>
      <c r="T47" s="32">
        <v>300</v>
      </c>
      <c r="U47" s="32">
        <f t="shared" si="13"/>
        <v>300</v>
      </c>
      <c r="V47" s="64" t="s">
        <v>51</v>
      </c>
      <c r="W47" s="137"/>
      <c r="X47" s="138"/>
    </row>
    <row r="48" spans="1:24" s="27" customFormat="1" ht="30" customHeight="1">
      <c r="A48" s="266" t="s">
        <v>60</v>
      </c>
      <c r="B48" s="135" t="s">
        <v>308</v>
      </c>
      <c r="C48" s="31" t="s">
        <v>33</v>
      </c>
      <c r="D48" s="135" t="s">
        <v>50</v>
      </c>
      <c r="E48" s="30">
        <v>10</v>
      </c>
      <c r="F48" s="30">
        <v>30</v>
      </c>
      <c r="G48" s="30">
        <v>9</v>
      </c>
      <c r="H48" s="449"/>
      <c r="I48" s="30">
        <v>10</v>
      </c>
      <c r="J48" s="30">
        <v>30</v>
      </c>
      <c r="K48" s="30">
        <v>30</v>
      </c>
      <c r="L48" s="195">
        <f t="shared" si="12"/>
        <v>1</v>
      </c>
      <c r="M48" s="449">
        <v>30</v>
      </c>
      <c r="N48" s="195">
        <f t="shared" si="10"/>
        <v>1</v>
      </c>
      <c r="O48" s="195">
        <f t="shared" si="2"/>
        <v>1</v>
      </c>
      <c r="P48" s="195">
        <f t="shared" si="3"/>
        <v>1</v>
      </c>
      <c r="Q48" s="115">
        <f t="shared" si="7"/>
        <v>0.3</v>
      </c>
      <c r="R48" s="195">
        <f t="shared" si="6"/>
        <v>0.3</v>
      </c>
      <c r="S48" s="465">
        <f t="shared" si="5"/>
        <v>0</v>
      </c>
      <c r="T48" s="32">
        <v>300</v>
      </c>
      <c r="U48" s="32">
        <f t="shared" si="13"/>
        <v>300</v>
      </c>
      <c r="V48" s="64" t="s">
        <v>45</v>
      </c>
      <c r="W48" s="139"/>
      <c r="X48" s="138"/>
    </row>
    <row r="49" spans="1:24" s="27" customFormat="1" ht="30" customHeight="1">
      <c r="A49" s="266" t="s">
        <v>60</v>
      </c>
      <c r="B49" s="135" t="s">
        <v>309</v>
      </c>
      <c r="C49" s="31" t="s">
        <v>47</v>
      </c>
      <c r="D49" s="135" t="s">
        <v>55</v>
      </c>
      <c r="E49" s="30">
        <v>1</v>
      </c>
      <c r="F49" s="30">
        <v>2</v>
      </c>
      <c r="G49" s="30">
        <v>2</v>
      </c>
      <c r="H49" s="449"/>
      <c r="I49" s="30">
        <v>2</v>
      </c>
      <c r="J49" s="30">
        <v>2</v>
      </c>
      <c r="K49" s="30">
        <v>2</v>
      </c>
      <c r="L49" s="195">
        <f t="shared" si="12"/>
        <v>0.5</v>
      </c>
      <c r="M49" s="449">
        <v>2</v>
      </c>
      <c r="N49" s="195">
        <f t="shared" si="10"/>
        <v>0.5</v>
      </c>
      <c r="O49" s="195">
        <f t="shared" si="2"/>
        <v>1</v>
      </c>
      <c r="P49" s="195">
        <f t="shared" si="3"/>
        <v>1</v>
      </c>
      <c r="Q49" s="115">
        <f t="shared" si="7"/>
        <v>1</v>
      </c>
      <c r="R49" s="195">
        <f t="shared" si="6"/>
        <v>1</v>
      </c>
      <c r="S49" s="465">
        <f t="shared" si="5"/>
        <v>0</v>
      </c>
      <c r="T49" s="30">
        <v>16</v>
      </c>
      <c r="U49" s="30">
        <f t="shared" si="13"/>
        <v>16</v>
      </c>
      <c r="V49" s="64" t="s">
        <v>51</v>
      </c>
      <c r="W49" s="135" t="s">
        <v>52</v>
      </c>
      <c r="X49" s="138"/>
    </row>
    <row r="50" spans="1:24" s="27" customFormat="1" ht="30" customHeight="1">
      <c r="A50" s="266" t="s">
        <v>60</v>
      </c>
      <c r="B50" s="135" t="s">
        <v>309</v>
      </c>
      <c r="C50" s="31" t="s">
        <v>53</v>
      </c>
      <c r="D50" s="135" t="s">
        <v>55</v>
      </c>
      <c r="E50" s="26">
        <v>2</v>
      </c>
      <c r="F50" s="26">
        <v>2</v>
      </c>
      <c r="G50" s="26">
        <v>2</v>
      </c>
      <c r="H50" s="452"/>
      <c r="I50" s="26">
        <v>2</v>
      </c>
      <c r="J50" s="26">
        <v>2</v>
      </c>
      <c r="K50" s="26">
        <v>2</v>
      </c>
      <c r="L50" s="195">
        <f t="shared" si="12"/>
        <v>1</v>
      </c>
      <c r="M50" s="452">
        <v>2</v>
      </c>
      <c r="N50" s="195">
        <f t="shared" si="10"/>
        <v>1</v>
      </c>
      <c r="O50" s="195">
        <f t="shared" si="2"/>
        <v>1</v>
      </c>
      <c r="P50" s="195">
        <f t="shared" si="3"/>
        <v>1</v>
      </c>
      <c r="Q50" s="115">
        <f t="shared" si="7"/>
        <v>1</v>
      </c>
      <c r="R50" s="195">
        <f t="shared" si="6"/>
        <v>1</v>
      </c>
      <c r="S50" s="465">
        <f t="shared" si="5"/>
        <v>0</v>
      </c>
      <c r="T50" s="30">
        <v>16</v>
      </c>
      <c r="U50" s="33">
        <f t="shared" si="13"/>
        <v>16</v>
      </c>
      <c r="V50" s="64" t="s">
        <v>51</v>
      </c>
      <c r="W50" s="137"/>
      <c r="X50" s="138"/>
    </row>
    <row r="51" spans="1:24" s="27" customFormat="1" ht="30" customHeight="1">
      <c r="A51" s="266" t="s">
        <v>60</v>
      </c>
      <c r="B51" s="135" t="s">
        <v>309</v>
      </c>
      <c r="C51" s="31" t="s">
        <v>54</v>
      </c>
      <c r="D51" s="135" t="s">
        <v>55</v>
      </c>
      <c r="E51" s="30">
        <v>0</v>
      </c>
      <c r="F51" s="30">
        <v>2</v>
      </c>
      <c r="G51" s="30">
        <v>2</v>
      </c>
      <c r="H51" s="449"/>
      <c r="I51" s="30">
        <v>0</v>
      </c>
      <c r="J51" s="30">
        <v>2</v>
      </c>
      <c r="K51" s="30">
        <v>0</v>
      </c>
      <c r="L51" s="195" t="str">
        <f t="shared" si="12"/>
        <v xml:space="preserve">  </v>
      </c>
      <c r="M51" s="449">
        <v>4</v>
      </c>
      <c r="N51" s="195" t="str">
        <f t="shared" si="10"/>
        <v xml:space="preserve">  </v>
      </c>
      <c r="O51" s="195">
        <f t="shared" si="2"/>
        <v>1</v>
      </c>
      <c r="P51" s="195">
        <f t="shared" si="3"/>
        <v>1</v>
      </c>
      <c r="Q51" s="115" t="str">
        <f t="shared" si="7"/>
        <v xml:space="preserve">  </v>
      </c>
      <c r="R51" s="195" t="str">
        <f t="shared" si="6"/>
        <v xml:space="preserve">  </v>
      </c>
      <c r="S51" s="465">
        <f t="shared" si="5"/>
        <v>0</v>
      </c>
      <c r="T51" s="32">
        <v>16</v>
      </c>
      <c r="U51" s="32">
        <f t="shared" si="13"/>
        <v>16</v>
      </c>
      <c r="V51" s="64" t="s">
        <v>45</v>
      </c>
      <c r="W51" s="139"/>
      <c r="X51" s="143"/>
    </row>
    <row r="52" spans="1:24" s="27" customFormat="1" ht="24.75" customHeight="1">
      <c r="A52" s="266" t="s">
        <v>60</v>
      </c>
      <c r="B52" s="135" t="s">
        <v>309</v>
      </c>
      <c r="C52" s="102"/>
      <c r="D52" s="135" t="s">
        <v>55</v>
      </c>
      <c r="E52" s="346"/>
      <c r="F52" s="346"/>
      <c r="G52" s="346"/>
      <c r="H52" s="453"/>
      <c r="I52" s="346"/>
      <c r="J52" s="346"/>
      <c r="K52" s="346"/>
      <c r="L52" s="195" t="str">
        <f t="shared" si="12"/>
        <v xml:space="preserve">  </v>
      </c>
      <c r="M52" s="453"/>
      <c r="N52" s="195" t="str">
        <f t="shared" si="10"/>
        <v xml:space="preserve">  </v>
      </c>
      <c r="O52" s="195" t="str">
        <f t="shared" si="2"/>
        <v xml:space="preserve">  </v>
      </c>
      <c r="P52" s="195" t="str">
        <f t="shared" si="3"/>
        <v xml:space="preserve">  </v>
      </c>
      <c r="Q52" s="115" t="str">
        <f t="shared" si="7"/>
        <v xml:space="preserve">  </v>
      </c>
      <c r="R52" s="195" t="str">
        <f t="shared" si="6"/>
        <v xml:space="preserve">  </v>
      </c>
      <c r="S52" s="465" t="e">
        <f t="shared" si="5"/>
        <v>#DIV/0!</v>
      </c>
      <c r="T52" s="102"/>
      <c r="U52" s="102"/>
      <c r="V52" s="102"/>
      <c r="W52" s="103"/>
      <c r="X52" s="30"/>
    </row>
    <row r="53" spans="1:24" s="27" customFormat="1" ht="48" customHeight="1">
      <c r="A53" s="265" t="s">
        <v>327</v>
      </c>
      <c r="B53" s="64" t="s">
        <v>123</v>
      </c>
      <c r="C53" s="31" t="s">
        <v>125</v>
      </c>
      <c r="D53" s="64" t="s">
        <v>124</v>
      </c>
      <c r="E53" s="30">
        <v>32</v>
      </c>
      <c r="F53" s="30">
        <v>50</v>
      </c>
      <c r="G53" s="30">
        <v>65</v>
      </c>
      <c r="H53" s="449"/>
      <c r="I53" s="30">
        <v>40</v>
      </c>
      <c r="J53" s="30">
        <v>50</v>
      </c>
      <c r="K53" s="30">
        <v>40</v>
      </c>
      <c r="L53" s="195">
        <f t="shared" si="12"/>
        <v>0.8</v>
      </c>
      <c r="M53" s="449">
        <v>30</v>
      </c>
      <c r="N53" s="195">
        <f t="shared" si="10"/>
        <v>0.8</v>
      </c>
      <c r="O53" s="195">
        <f t="shared" si="2"/>
        <v>1</v>
      </c>
      <c r="P53" s="195">
        <f t="shared" si="3"/>
        <v>1</v>
      </c>
      <c r="Q53" s="115">
        <f t="shared" si="7"/>
        <v>1.625</v>
      </c>
      <c r="R53" s="195">
        <f t="shared" si="6"/>
        <v>1</v>
      </c>
      <c r="S53" s="465">
        <f t="shared" si="5"/>
        <v>0</v>
      </c>
      <c r="T53" s="32">
        <v>32</v>
      </c>
      <c r="U53" s="32">
        <f>SUM(T53:T53)</f>
        <v>32</v>
      </c>
      <c r="V53" s="64" t="s">
        <v>126</v>
      </c>
      <c r="W53" s="64" t="s">
        <v>127</v>
      </c>
      <c r="X53" s="136">
        <v>2795000</v>
      </c>
    </row>
    <row r="54" spans="1:24" s="27" customFormat="1" ht="30" customHeight="1">
      <c r="A54" s="265" t="s">
        <v>327</v>
      </c>
      <c r="B54" s="135" t="s">
        <v>128</v>
      </c>
      <c r="C54" s="64" t="s">
        <v>68</v>
      </c>
      <c r="D54" s="135" t="s">
        <v>129</v>
      </c>
      <c r="E54" s="30">
        <v>1</v>
      </c>
      <c r="F54" s="30">
        <v>1</v>
      </c>
      <c r="G54" s="30">
        <v>6</v>
      </c>
      <c r="H54" s="449"/>
      <c r="I54" s="30">
        <v>0</v>
      </c>
      <c r="J54" s="30">
        <v>1</v>
      </c>
      <c r="K54" s="30">
        <v>1</v>
      </c>
      <c r="L54" s="195" t="str">
        <f t="shared" si="12"/>
        <v xml:space="preserve">  </v>
      </c>
      <c r="M54" s="449">
        <v>0</v>
      </c>
      <c r="N54" s="195" t="str">
        <f t="shared" si="10"/>
        <v xml:space="preserve">  </v>
      </c>
      <c r="O54" s="195">
        <f t="shared" si="2"/>
        <v>1</v>
      </c>
      <c r="P54" s="195">
        <f t="shared" si="3"/>
        <v>1</v>
      </c>
      <c r="Q54" s="115">
        <f t="shared" si="7"/>
        <v>6</v>
      </c>
      <c r="R54" s="195">
        <f t="shared" si="6"/>
        <v>1</v>
      </c>
      <c r="S54" s="465" t="e">
        <f t="shared" si="5"/>
        <v>#DIV/0!</v>
      </c>
      <c r="T54" s="32">
        <v>5</v>
      </c>
      <c r="U54" s="32">
        <f>SUM(T54:T54)</f>
        <v>5</v>
      </c>
      <c r="V54" s="64" t="s">
        <v>131</v>
      </c>
      <c r="W54" s="135" t="s">
        <v>132</v>
      </c>
      <c r="X54" s="138"/>
    </row>
    <row r="55" spans="1:24" s="27" customFormat="1" ht="51" customHeight="1">
      <c r="A55" s="265" t="s">
        <v>327</v>
      </c>
      <c r="B55" s="135" t="s">
        <v>128</v>
      </c>
      <c r="C55" s="64" t="s">
        <v>130</v>
      </c>
      <c r="D55" s="135" t="s">
        <v>129</v>
      </c>
      <c r="E55" s="30">
        <v>1</v>
      </c>
      <c r="F55" s="30">
        <v>1</v>
      </c>
      <c r="G55" s="30">
        <v>15</v>
      </c>
      <c r="H55" s="449"/>
      <c r="I55" s="30">
        <v>0</v>
      </c>
      <c r="J55" s="30">
        <v>1</v>
      </c>
      <c r="K55" s="30">
        <v>1</v>
      </c>
      <c r="L55" s="195" t="str">
        <f t="shared" si="12"/>
        <v xml:space="preserve">  </v>
      </c>
      <c r="M55" s="449">
        <v>0</v>
      </c>
      <c r="N55" s="195" t="str">
        <f t="shared" si="10"/>
        <v xml:space="preserve">  </v>
      </c>
      <c r="O55" s="195">
        <f t="shared" si="2"/>
        <v>1</v>
      </c>
      <c r="P55" s="195">
        <f t="shared" si="3"/>
        <v>1</v>
      </c>
      <c r="Q55" s="115">
        <f t="shared" si="7"/>
        <v>15</v>
      </c>
      <c r="R55" s="195">
        <f t="shared" si="6"/>
        <v>1</v>
      </c>
      <c r="S55" s="465" t="e">
        <f t="shared" si="5"/>
        <v>#DIV/0!</v>
      </c>
      <c r="T55" s="32">
        <v>5</v>
      </c>
      <c r="U55" s="32">
        <f>SUM(T55:T55)</f>
        <v>5</v>
      </c>
      <c r="V55" s="64" t="s">
        <v>133</v>
      </c>
      <c r="W55" s="139"/>
      <c r="X55" s="138"/>
    </row>
    <row r="56" spans="1:24" s="27" customFormat="1" ht="51.75" customHeight="1">
      <c r="A56" s="265" t="s">
        <v>327</v>
      </c>
      <c r="B56" s="64" t="s">
        <v>310</v>
      </c>
      <c r="C56" s="31" t="s">
        <v>47</v>
      </c>
      <c r="D56" s="64" t="s">
        <v>134</v>
      </c>
      <c r="E56" s="30">
        <v>1</v>
      </c>
      <c r="F56" s="30">
        <v>4</v>
      </c>
      <c r="G56" s="30">
        <v>73</v>
      </c>
      <c r="H56" s="449"/>
      <c r="I56" s="30">
        <v>2</v>
      </c>
      <c r="J56" s="30">
        <v>4</v>
      </c>
      <c r="K56" s="30">
        <v>6</v>
      </c>
      <c r="L56" s="195">
        <f t="shared" si="12"/>
        <v>0.5</v>
      </c>
      <c r="M56" s="449">
        <v>0</v>
      </c>
      <c r="N56" s="195">
        <f t="shared" si="10"/>
        <v>0.5</v>
      </c>
      <c r="O56" s="195">
        <f t="shared" si="2"/>
        <v>1</v>
      </c>
      <c r="P56" s="195">
        <f t="shared" si="3"/>
        <v>1</v>
      </c>
      <c r="Q56" s="115">
        <f t="shared" si="7"/>
        <v>12.166666666666666</v>
      </c>
      <c r="R56" s="195">
        <f t="shared" si="6"/>
        <v>1</v>
      </c>
      <c r="S56" s="465" t="e">
        <f t="shared" si="5"/>
        <v>#DIV/0!</v>
      </c>
      <c r="T56" s="32">
        <v>12</v>
      </c>
      <c r="U56" s="32">
        <f>SUM(T56:T56)</f>
        <v>12</v>
      </c>
      <c r="V56" s="64" t="s">
        <v>135</v>
      </c>
      <c r="W56" s="135" t="s">
        <v>136</v>
      </c>
      <c r="X56" s="138"/>
    </row>
    <row r="57" spans="1:24" s="27" customFormat="1" ht="51" customHeight="1">
      <c r="A57" s="265" t="s">
        <v>327</v>
      </c>
      <c r="B57" s="64" t="s">
        <v>61</v>
      </c>
      <c r="C57" s="31" t="s">
        <v>138</v>
      </c>
      <c r="D57" s="64" t="s">
        <v>137</v>
      </c>
      <c r="E57" s="30">
        <v>70</v>
      </c>
      <c r="F57" s="30">
        <v>300</v>
      </c>
      <c r="G57" s="30">
        <v>300</v>
      </c>
      <c r="H57" s="449"/>
      <c r="I57" s="30">
        <v>100</v>
      </c>
      <c r="J57" s="30">
        <v>300</v>
      </c>
      <c r="K57" s="30">
        <v>300</v>
      </c>
      <c r="L57" s="195">
        <f t="shared" si="12"/>
        <v>0.7</v>
      </c>
      <c r="M57" s="449">
        <v>300</v>
      </c>
      <c r="N57" s="195">
        <f t="shared" si="10"/>
        <v>0.7</v>
      </c>
      <c r="O57" s="195">
        <f t="shared" si="2"/>
        <v>1</v>
      </c>
      <c r="P57" s="195">
        <f t="shared" si="3"/>
        <v>1</v>
      </c>
      <c r="Q57" s="115">
        <f t="shared" si="7"/>
        <v>1</v>
      </c>
      <c r="R57" s="195">
        <f t="shared" si="6"/>
        <v>1</v>
      </c>
      <c r="S57" s="465">
        <f t="shared" si="5"/>
        <v>0</v>
      </c>
      <c r="T57" s="32">
        <v>1200</v>
      </c>
      <c r="U57" s="32">
        <f>SUM(T57:T57)</f>
        <v>1200</v>
      </c>
      <c r="V57" s="64" t="s">
        <v>139</v>
      </c>
      <c r="W57" s="139"/>
      <c r="X57" s="143"/>
    </row>
    <row r="58" spans="1:24" s="27" customFormat="1" ht="34.5" customHeight="1">
      <c r="A58" s="265" t="s">
        <v>327</v>
      </c>
      <c r="B58" s="102"/>
      <c r="C58" s="102"/>
      <c r="D58" s="102"/>
      <c r="E58" s="346"/>
      <c r="F58" s="346"/>
      <c r="G58" s="346"/>
      <c r="H58" s="454"/>
      <c r="I58" s="346"/>
      <c r="J58" s="346"/>
      <c r="K58" s="346"/>
      <c r="L58" s="195" t="str">
        <f t="shared" si="12"/>
        <v xml:space="preserve">  </v>
      </c>
      <c r="M58" s="454"/>
      <c r="N58" s="195" t="str">
        <f t="shared" si="10"/>
        <v xml:space="preserve">  </v>
      </c>
      <c r="O58" s="195" t="str">
        <f t="shared" si="2"/>
        <v xml:space="preserve">  </v>
      </c>
      <c r="P58" s="195" t="str">
        <f t="shared" si="3"/>
        <v xml:space="preserve">  </v>
      </c>
      <c r="Q58" s="115" t="str">
        <f t="shared" si="7"/>
        <v xml:space="preserve">  </v>
      </c>
      <c r="R58" s="195" t="str">
        <f t="shared" si="6"/>
        <v xml:space="preserve">  </v>
      </c>
      <c r="S58" s="465" t="e">
        <f t="shared" si="5"/>
        <v>#DIV/0!</v>
      </c>
      <c r="T58" s="100"/>
      <c r="U58" s="100"/>
      <c r="V58" s="100"/>
      <c r="W58" s="100"/>
      <c r="X58" s="101"/>
    </row>
    <row r="59" spans="1:24" s="27" customFormat="1" ht="24.75" customHeight="1">
      <c r="A59" s="265" t="s">
        <v>116</v>
      </c>
      <c r="B59" s="135" t="s">
        <v>311</v>
      </c>
      <c r="C59" s="64" t="s">
        <v>68</v>
      </c>
      <c r="D59" s="135" t="s">
        <v>316</v>
      </c>
      <c r="E59" s="30">
        <v>1</v>
      </c>
      <c r="F59" s="30">
        <v>1</v>
      </c>
      <c r="G59" s="30">
        <v>2</v>
      </c>
      <c r="H59" s="449"/>
      <c r="I59" s="30">
        <v>1</v>
      </c>
      <c r="J59" s="30">
        <v>1</v>
      </c>
      <c r="K59" s="30">
        <v>2</v>
      </c>
      <c r="L59" s="195">
        <f t="shared" si="12"/>
        <v>1</v>
      </c>
      <c r="M59" s="449">
        <v>1</v>
      </c>
      <c r="N59" s="195">
        <f t="shared" ref="N59:N92" si="14">IF(L59="  ","  ",IFERROR(IF(L59&gt;=100%,100%,E59/I59),0))</f>
        <v>1</v>
      </c>
      <c r="O59" s="195">
        <f t="shared" si="2"/>
        <v>1</v>
      </c>
      <c r="P59" s="195">
        <f t="shared" si="3"/>
        <v>1</v>
      </c>
      <c r="Q59" s="115">
        <f t="shared" si="7"/>
        <v>1</v>
      </c>
      <c r="R59" s="195">
        <f t="shared" si="6"/>
        <v>1</v>
      </c>
      <c r="S59" s="465">
        <f t="shared" si="5"/>
        <v>0</v>
      </c>
      <c r="T59" s="26">
        <v>6</v>
      </c>
      <c r="U59" s="30">
        <f>SUM(T59:T59)</f>
        <v>6</v>
      </c>
      <c r="V59" s="73" t="s">
        <v>117</v>
      </c>
      <c r="W59" s="135" t="s">
        <v>119</v>
      </c>
      <c r="X59" s="136">
        <v>6522150</v>
      </c>
    </row>
    <row r="60" spans="1:24" s="27" customFormat="1" ht="51" customHeight="1">
      <c r="A60" s="265" t="s">
        <v>116</v>
      </c>
      <c r="B60" s="137" t="s">
        <v>311</v>
      </c>
      <c r="C60" s="31" t="s">
        <v>18</v>
      </c>
      <c r="D60" s="135" t="s">
        <v>316</v>
      </c>
      <c r="E60" s="30">
        <v>159</v>
      </c>
      <c r="F60" s="30">
        <v>340</v>
      </c>
      <c r="G60" s="30">
        <v>300</v>
      </c>
      <c r="H60" s="449"/>
      <c r="I60" s="30">
        <v>200</v>
      </c>
      <c r="J60" s="30">
        <v>340</v>
      </c>
      <c r="K60" s="30">
        <v>267</v>
      </c>
      <c r="L60" s="195">
        <f t="shared" si="12"/>
        <v>0.79500000000000004</v>
      </c>
      <c r="M60" s="449">
        <v>30</v>
      </c>
      <c r="N60" s="195">
        <f t="shared" si="14"/>
        <v>0.79500000000000004</v>
      </c>
      <c r="O60" s="195">
        <f t="shared" si="2"/>
        <v>1</v>
      </c>
      <c r="P60" s="195">
        <f t="shared" si="3"/>
        <v>1</v>
      </c>
      <c r="Q60" s="115">
        <f t="shared" si="7"/>
        <v>1.1235955056179776</v>
      </c>
      <c r="R60" s="195">
        <f t="shared" si="6"/>
        <v>1</v>
      </c>
      <c r="S60" s="465">
        <f t="shared" si="5"/>
        <v>0</v>
      </c>
      <c r="T60" s="30">
        <v>5</v>
      </c>
      <c r="U60" s="30">
        <f>SUM(T60:T60)</f>
        <v>5</v>
      </c>
      <c r="V60" s="199" t="s">
        <v>118</v>
      </c>
      <c r="W60" s="137"/>
      <c r="X60" s="138"/>
    </row>
    <row r="61" spans="1:24" s="27" customFormat="1" ht="24.75" customHeight="1">
      <c r="A61" s="265" t="s">
        <v>116</v>
      </c>
      <c r="B61" s="139"/>
      <c r="C61" s="31" t="s">
        <v>115</v>
      </c>
      <c r="D61" s="135" t="s">
        <v>316</v>
      </c>
      <c r="E61" s="30">
        <v>140</v>
      </c>
      <c r="F61" s="30">
        <v>340</v>
      </c>
      <c r="G61" s="30">
        <v>300</v>
      </c>
      <c r="H61" s="449"/>
      <c r="I61" s="30">
        <v>200</v>
      </c>
      <c r="J61" s="30">
        <v>340</v>
      </c>
      <c r="K61" s="30">
        <v>267</v>
      </c>
      <c r="L61" s="195">
        <f t="shared" si="12"/>
        <v>0.7</v>
      </c>
      <c r="M61" s="449">
        <v>30</v>
      </c>
      <c r="N61" s="195">
        <f t="shared" si="14"/>
        <v>0.7</v>
      </c>
      <c r="O61" s="195">
        <f t="shared" si="2"/>
        <v>1</v>
      </c>
      <c r="P61" s="195">
        <f t="shared" si="3"/>
        <v>1</v>
      </c>
      <c r="Q61" s="115">
        <f t="shared" si="7"/>
        <v>1.1235955056179776</v>
      </c>
      <c r="R61" s="195">
        <f t="shared" si="6"/>
        <v>1</v>
      </c>
      <c r="S61" s="465">
        <f t="shared" si="5"/>
        <v>0</v>
      </c>
      <c r="T61" s="30">
        <v>5</v>
      </c>
      <c r="U61" s="30">
        <f>SUM(T61:T61)</f>
        <v>5</v>
      </c>
      <c r="V61" s="199" t="s">
        <v>53</v>
      </c>
      <c r="W61" s="139"/>
      <c r="X61" s="138"/>
    </row>
    <row r="62" spans="1:24" s="27" customFormat="1" ht="28.5" customHeight="1">
      <c r="A62" s="265" t="s">
        <v>116</v>
      </c>
      <c r="B62" s="135" t="s">
        <v>121</v>
      </c>
      <c r="C62" s="31" t="s">
        <v>315</v>
      </c>
      <c r="D62" s="135" t="s">
        <v>122</v>
      </c>
      <c r="E62" s="30">
        <v>1</v>
      </c>
      <c r="F62" s="30">
        <v>2</v>
      </c>
      <c r="G62" s="30">
        <v>40</v>
      </c>
      <c r="H62" s="449"/>
      <c r="I62" s="30">
        <v>1</v>
      </c>
      <c r="J62" s="30">
        <v>2</v>
      </c>
      <c r="K62" s="30">
        <v>2</v>
      </c>
      <c r="L62" s="195">
        <f t="shared" si="12"/>
        <v>1</v>
      </c>
      <c r="M62" s="449">
        <v>0</v>
      </c>
      <c r="N62" s="195">
        <f t="shared" si="14"/>
        <v>1</v>
      </c>
      <c r="O62" s="195">
        <f t="shared" si="2"/>
        <v>1</v>
      </c>
      <c r="P62" s="195">
        <f t="shared" si="3"/>
        <v>1</v>
      </c>
      <c r="Q62" s="115">
        <f t="shared" si="7"/>
        <v>20</v>
      </c>
      <c r="R62" s="195">
        <f t="shared" si="6"/>
        <v>1</v>
      </c>
      <c r="S62" s="465" t="e">
        <f t="shared" si="5"/>
        <v>#DIV/0!</v>
      </c>
      <c r="T62" s="26">
        <v>5</v>
      </c>
      <c r="U62" s="30">
        <v>11</v>
      </c>
      <c r="V62" s="199" t="s">
        <v>317</v>
      </c>
      <c r="W62" s="135" t="s">
        <v>120</v>
      </c>
      <c r="X62" s="138"/>
    </row>
    <row r="63" spans="1:24" s="27" customFormat="1" ht="51" customHeight="1">
      <c r="A63" s="265" t="s">
        <v>116</v>
      </c>
      <c r="B63" s="135" t="s">
        <v>121</v>
      </c>
      <c r="C63" s="31" t="s">
        <v>18</v>
      </c>
      <c r="D63" s="135" t="s">
        <v>122</v>
      </c>
      <c r="E63" s="30">
        <v>3</v>
      </c>
      <c r="F63" s="30">
        <v>2</v>
      </c>
      <c r="G63" s="30">
        <v>40</v>
      </c>
      <c r="H63" s="449"/>
      <c r="I63" s="30">
        <v>1</v>
      </c>
      <c r="J63" s="30">
        <v>2</v>
      </c>
      <c r="K63" s="30">
        <v>2</v>
      </c>
      <c r="L63" s="195">
        <f t="shared" si="12"/>
        <v>3</v>
      </c>
      <c r="M63" s="449">
        <v>0</v>
      </c>
      <c r="N63" s="195">
        <f t="shared" si="14"/>
        <v>1</v>
      </c>
      <c r="O63" s="195">
        <f t="shared" si="2"/>
        <v>1</v>
      </c>
      <c r="P63" s="195">
        <f t="shared" si="3"/>
        <v>1</v>
      </c>
      <c r="Q63" s="115">
        <f t="shared" si="7"/>
        <v>20</v>
      </c>
      <c r="R63" s="195">
        <f t="shared" si="6"/>
        <v>1</v>
      </c>
      <c r="S63" s="465" t="e">
        <f t="shared" si="5"/>
        <v>#DIV/0!</v>
      </c>
      <c r="T63" s="30">
        <v>5</v>
      </c>
      <c r="U63" s="30">
        <v>11</v>
      </c>
      <c r="V63" s="199" t="s">
        <v>318</v>
      </c>
      <c r="W63" s="137"/>
      <c r="X63" s="138"/>
    </row>
    <row r="64" spans="1:24" s="27" customFormat="1" ht="24.75" customHeight="1">
      <c r="A64" s="265" t="s">
        <v>116</v>
      </c>
      <c r="B64" s="135" t="s">
        <v>121</v>
      </c>
      <c r="C64" s="31" t="s">
        <v>115</v>
      </c>
      <c r="D64" s="135" t="s">
        <v>122</v>
      </c>
      <c r="E64" s="30">
        <v>1</v>
      </c>
      <c r="F64" s="30">
        <v>2</v>
      </c>
      <c r="G64" s="30">
        <v>40</v>
      </c>
      <c r="H64" s="449"/>
      <c r="I64" s="30">
        <v>1</v>
      </c>
      <c r="J64" s="30">
        <v>2</v>
      </c>
      <c r="K64" s="30">
        <v>2</v>
      </c>
      <c r="L64" s="195">
        <f t="shared" si="12"/>
        <v>1</v>
      </c>
      <c r="M64" s="449">
        <v>0</v>
      </c>
      <c r="N64" s="195">
        <f t="shared" si="14"/>
        <v>1</v>
      </c>
      <c r="O64" s="195">
        <f t="shared" si="2"/>
        <v>1</v>
      </c>
      <c r="P64" s="195">
        <f t="shared" si="3"/>
        <v>1</v>
      </c>
      <c r="Q64" s="115">
        <f t="shared" si="7"/>
        <v>20</v>
      </c>
      <c r="R64" s="195">
        <f t="shared" si="6"/>
        <v>1</v>
      </c>
      <c r="S64" s="465" t="e">
        <f t="shared" si="5"/>
        <v>#DIV/0!</v>
      </c>
      <c r="T64" s="30">
        <v>5</v>
      </c>
      <c r="U64" s="30">
        <v>11</v>
      </c>
      <c r="V64" s="199" t="s">
        <v>319</v>
      </c>
      <c r="W64" s="139"/>
      <c r="X64" s="138"/>
    </row>
    <row r="65" spans="1:25" s="27" customFormat="1" ht="27.75" customHeight="1">
      <c r="A65" s="265" t="s">
        <v>116</v>
      </c>
      <c r="B65" s="73" t="s">
        <v>312</v>
      </c>
      <c r="C65" s="31" t="s">
        <v>130</v>
      </c>
      <c r="D65" s="73" t="s">
        <v>313</v>
      </c>
      <c r="E65" s="30">
        <v>65</v>
      </c>
      <c r="F65" s="30">
        <v>150</v>
      </c>
      <c r="G65" s="30">
        <v>2</v>
      </c>
      <c r="H65" s="449"/>
      <c r="I65" s="30">
        <v>100</v>
      </c>
      <c r="J65" s="30">
        <v>150</v>
      </c>
      <c r="K65" s="30">
        <v>150</v>
      </c>
      <c r="L65" s="195">
        <f t="shared" si="12"/>
        <v>0.65</v>
      </c>
      <c r="M65" s="449">
        <v>100</v>
      </c>
      <c r="N65" s="195">
        <f t="shared" si="14"/>
        <v>0.65</v>
      </c>
      <c r="O65" s="195">
        <f t="shared" si="2"/>
        <v>1</v>
      </c>
      <c r="P65" s="195">
        <f t="shared" si="3"/>
        <v>1</v>
      </c>
      <c r="Q65" s="115">
        <f t="shared" si="7"/>
        <v>1.3333333333333334E-2</v>
      </c>
      <c r="R65" s="195">
        <f t="shared" si="6"/>
        <v>1.3333333333333334E-2</v>
      </c>
      <c r="S65" s="465">
        <f t="shared" si="5"/>
        <v>0</v>
      </c>
      <c r="T65" s="30">
        <v>1500</v>
      </c>
      <c r="U65" s="30">
        <f>SUM(T65:T65)</f>
        <v>1500</v>
      </c>
      <c r="V65" s="199" t="s">
        <v>157</v>
      </c>
      <c r="W65" s="135" t="s">
        <v>320</v>
      </c>
      <c r="X65" s="138"/>
    </row>
    <row r="66" spans="1:25" s="27" customFormat="1" ht="30" customHeight="1">
      <c r="A66" s="265" t="s">
        <v>116</v>
      </c>
      <c r="B66" s="73" t="s">
        <v>329</v>
      </c>
      <c r="C66" s="31" t="s">
        <v>130</v>
      </c>
      <c r="D66" s="73" t="s">
        <v>314</v>
      </c>
      <c r="E66" s="30">
        <v>68</v>
      </c>
      <c r="F66" s="30">
        <v>250</v>
      </c>
      <c r="G66" s="30">
        <v>2</v>
      </c>
      <c r="H66" s="449"/>
      <c r="I66" s="30">
        <v>70</v>
      </c>
      <c r="J66" s="30">
        <v>250</v>
      </c>
      <c r="K66" s="30">
        <v>250</v>
      </c>
      <c r="L66" s="195">
        <f t="shared" si="12"/>
        <v>0.97142857142857142</v>
      </c>
      <c r="M66" s="449">
        <v>130</v>
      </c>
      <c r="N66" s="195">
        <f t="shared" si="14"/>
        <v>0.97142857142857142</v>
      </c>
      <c r="O66" s="195">
        <f t="shared" si="2"/>
        <v>1</v>
      </c>
      <c r="P66" s="195">
        <f t="shared" si="3"/>
        <v>1</v>
      </c>
      <c r="Q66" s="115">
        <f t="shared" si="7"/>
        <v>8.0000000000000002E-3</v>
      </c>
      <c r="R66" s="195">
        <f t="shared" si="6"/>
        <v>8.0000000000000002E-3</v>
      </c>
      <c r="S66" s="465">
        <f t="shared" si="5"/>
        <v>0</v>
      </c>
      <c r="T66" s="30">
        <v>1900</v>
      </c>
      <c r="U66" s="30">
        <f>SUM(T66:T66)</f>
        <v>1900</v>
      </c>
      <c r="V66" s="199" t="s">
        <v>157</v>
      </c>
      <c r="W66" s="139"/>
      <c r="X66" s="143"/>
    </row>
    <row r="67" spans="1:25" s="27" customFormat="1" ht="24" customHeight="1">
      <c r="A67" s="265" t="s">
        <v>116</v>
      </c>
      <c r="B67" s="102"/>
      <c r="C67" s="102"/>
      <c r="D67" s="102"/>
      <c r="E67" s="346"/>
      <c r="F67" s="346"/>
      <c r="G67" s="346"/>
      <c r="H67" s="450"/>
      <c r="I67" s="346"/>
      <c r="J67" s="346"/>
      <c r="K67" s="346"/>
      <c r="L67" s="195" t="str">
        <f t="shared" si="12"/>
        <v xml:space="preserve">  </v>
      </c>
      <c r="M67" s="450"/>
      <c r="N67" s="195" t="str">
        <f t="shared" si="14"/>
        <v xml:space="preserve">  </v>
      </c>
      <c r="O67" s="195" t="str">
        <f t="shared" si="2"/>
        <v xml:space="preserve">  </v>
      </c>
      <c r="P67" s="195" t="str">
        <f t="shared" si="3"/>
        <v xml:space="preserve">  </v>
      </c>
      <c r="Q67" s="115" t="str">
        <f t="shared" si="7"/>
        <v xml:space="preserve">  </v>
      </c>
      <c r="R67" s="195" t="str">
        <f t="shared" si="6"/>
        <v xml:space="preserve">  </v>
      </c>
      <c r="S67" s="465" t="e">
        <f t="shared" si="5"/>
        <v>#DIV/0!</v>
      </c>
      <c r="T67" s="100"/>
      <c r="U67" s="100"/>
      <c r="V67" s="100"/>
      <c r="W67" s="100"/>
      <c r="X67" s="101"/>
    </row>
    <row r="68" spans="1:25" s="27" customFormat="1" ht="51" customHeight="1">
      <c r="A68" s="265" t="s">
        <v>328</v>
      </c>
      <c r="B68" s="196" t="s">
        <v>330</v>
      </c>
      <c r="C68" s="38" t="s">
        <v>17</v>
      </c>
      <c r="D68" s="196" t="s">
        <v>331</v>
      </c>
      <c r="E68" s="30">
        <v>70</v>
      </c>
      <c r="F68" s="30">
        <v>150</v>
      </c>
      <c r="G68" s="30">
        <v>132</v>
      </c>
      <c r="H68" s="449"/>
      <c r="I68" s="30">
        <v>100</v>
      </c>
      <c r="J68" s="30">
        <v>150</v>
      </c>
      <c r="K68" s="30">
        <v>150</v>
      </c>
      <c r="L68" s="195">
        <f t="shared" si="12"/>
        <v>0.7</v>
      </c>
      <c r="M68" s="449">
        <v>100</v>
      </c>
      <c r="N68" s="195">
        <f t="shared" si="14"/>
        <v>0.7</v>
      </c>
      <c r="O68" s="195">
        <f t="shared" si="2"/>
        <v>1</v>
      </c>
      <c r="P68" s="195">
        <f t="shared" si="3"/>
        <v>1</v>
      </c>
      <c r="Q68" s="115">
        <f t="shared" si="7"/>
        <v>0.88</v>
      </c>
      <c r="R68" s="195">
        <f t="shared" si="6"/>
        <v>0.88</v>
      </c>
      <c r="S68" s="465">
        <f t="shared" si="5"/>
        <v>0</v>
      </c>
      <c r="T68" s="30">
        <f>+I68*0.2</f>
        <v>20</v>
      </c>
      <c r="U68" s="30" t="e">
        <f>3*#REF!</f>
        <v>#REF!</v>
      </c>
      <c r="V68" s="39" t="s">
        <v>347</v>
      </c>
      <c r="W68" s="135" t="s">
        <v>371</v>
      </c>
      <c r="X68" s="136">
        <v>3829750</v>
      </c>
      <c r="Y68" s="27">
        <f>SUM(E68:G68)</f>
        <v>352</v>
      </c>
    </row>
    <row r="69" spans="1:25" s="27" customFormat="1" ht="51" customHeight="1">
      <c r="A69" s="265" t="s">
        <v>328</v>
      </c>
      <c r="B69" s="196" t="s">
        <v>330</v>
      </c>
      <c r="C69" s="77" t="s">
        <v>332</v>
      </c>
      <c r="D69" s="196" t="s">
        <v>331</v>
      </c>
      <c r="E69" s="30">
        <v>85</v>
      </c>
      <c r="F69" s="30">
        <v>150</v>
      </c>
      <c r="G69" s="30">
        <v>132</v>
      </c>
      <c r="H69" s="449"/>
      <c r="I69" s="30">
        <v>100</v>
      </c>
      <c r="J69" s="30">
        <v>150</v>
      </c>
      <c r="K69" s="30">
        <v>150</v>
      </c>
      <c r="L69" s="195">
        <f t="shared" si="12"/>
        <v>0.85</v>
      </c>
      <c r="M69" s="449">
        <v>100</v>
      </c>
      <c r="N69" s="195">
        <f t="shared" si="14"/>
        <v>0.85</v>
      </c>
      <c r="O69" s="195">
        <f t="shared" si="2"/>
        <v>1</v>
      </c>
      <c r="P69" s="195">
        <f t="shared" si="3"/>
        <v>1</v>
      </c>
      <c r="Q69" s="115">
        <f t="shared" si="7"/>
        <v>0.88</v>
      </c>
      <c r="R69" s="195">
        <f t="shared" si="6"/>
        <v>0.88</v>
      </c>
      <c r="S69" s="465">
        <f t="shared" si="5"/>
        <v>0</v>
      </c>
      <c r="T69" s="30">
        <f>0.2*I69</f>
        <v>20</v>
      </c>
      <c r="U69" s="30" t="e">
        <f>34*#REF!</f>
        <v>#REF!</v>
      </c>
      <c r="V69" s="39" t="s">
        <v>348</v>
      </c>
      <c r="W69" s="137"/>
      <c r="X69" s="138"/>
    </row>
    <row r="70" spans="1:25" s="27" customFormat="1" ht="46" customHeight="1">
      <c r="A70" s="265" t="s">
        <v>328</v>
      </c>
      <c r="B70" s="196" t="s">
        <v>330</v>
      </c>
      <c r="C70" s="77" t="s">
        <v>333</v>
      </c>
      <c r="D70" s="196" t="s">
        <v>331</v>
      </c>
      <c r="E70" s="30">
        <v>150</v>
      </c>
      <c r="F70" s="30">
        <v>300</v>
      </c>
      <c r="G70" s="30">
        <v>132</v>
      </c>
      <c r="H70" s="449"/>
      <c r="I70" s="30">
        <v>200</v>
      </c>
      <c r="J70" s="30">
        <v>300</v>
      </c>
      <c r="K70" s="30">
        <v>300</v>
      </c>
      <c r="L70" s="195">
        <f t="shared" si="12"/>
        <v>0.75</v>
      </c>
      <c r="M70" s="449">
        <v>200</v>
      </c>
      <c r="N70" s="195">
        <f t="shared" si="14"/>
        <v>0.75</v>
      </c>
      <c r="O70" s="195">
        <f t="shared" si="2"/>
        <v>1</v>
      </c>
      <c r="P70" s="195">
        <f t="shared" si="3"/>
        <v>1</v>
      </c>
      <c r="Q70" s="115">
        <f t="shared" si="7"/>
        <v>0.44</v>
      </c>
      <c r="R70" s="195">
        <f t="shared" si="6"/>
        <v>0.44</v>
      </c>
      <c r="S70" s="465">
        <f t="shared" si="5"/>
        <v>0</v>
      </c>
      <c r="T70" s="30">
        <f>+I70*0.2</f>
        <v>40</v>
      </c>
      <c r="U70" s="30">
        <v>1001</v>
      </c>
      <c r="V70" s="39" t="s">
        <v>349</v>
      </c>
      <c r="W70" s="139"/>
      <c r="X70" s="138"/>
    </row>
    <row r="71" spans="1:25" s="27" customFormat="1" ht="46" customHeight="1">
      <c r="A71" s="265" t="s">
        <v>328</v>
      </c>
      <c r="B71" s="196" t="s">
        <v>334</v>
      </c>
      <c r="C71" s="40" t="s">
        <v>336</v>
      </c>
      <c r="D71" s="196" t="s">
        <v>335</v>
      </c>
      <c r="E71" s="30">
        <v>3</v>
      </c>
      <c r="F71" s="30">
        <v>3</v>
      </c>
      <c r="G71" s="30">
        <v>21</v>
      </c>
      <c r="H71" s="449"/>
      <c r="I71" s="30">
        <v>3</v>
      </c>
      <c r="J71" s="30">
        <v>3</v>
      </c>
      <c r="K71" s="30">
        <v>3</v>
      </c>
      <c r="L71" s="195">
        <f t="shared" si="12"/>
        <v>1</v>
      </c>
      <c r="M71" s="449">
        <v>3</v>
      </c>
      <c r="N71" s="195">
        <f t="shared" si="14"/>
        <v>1</v>
      </c>
      <c r="O71" s="195">
        <f t="shared" si="2"/>
        <v>1</v>
      </c>
      <c r="P71" s="195">
        <f t="shared" si="3"/>
        <v>1</v>
      </c>
      <c r="Q71" s="115">
        <f t="shared" si="7"/>
        <v>7</v>
      </c>
      <c r="R71" s="195">
        <f t="shared" si="6"/>
        <v>1</v>
      </c>
      <c r="S71" s="465">
        <f t="shared" si="5"/>
        <v>0</v>
      </c>
      <c r="T71" s="30">
        <v>4</v>
      </c>
      <c r="U71" s="30">
        <v>15</v>
      </c>
      <c r="V71" s="41" t="s">
        <v>350</v>
      </c>
      <c r="W71" s="135" t="s">
        <v>373</v>
      </c>
      <c r="X71" s="138"/>
    </row>
    <row r="72" spans="1:25" s="27" customFormat="1" ht="46" customHeight="1">
      <c r="A72" s="265" t="s">
        <v>328</v>
      </c>
      <c r="B72" s="196" t="s">
        <v>334</v>
      </c>
      <c r="C72" s="40" t="s">
        <v>337</v>
      </c>
      <c r="D72" s="196" t="s">
        <v>335</v>
      </c>
      <c r="E72" s="30">
        <v>70</v>
      </c>
      <c r="F72" s="30">
        <v>250</v>
      </c>
      <c r="G72" s="30">
        <v>21</v>
      </c>
      <c r="H72" s="449"/>
      <c r="I72" s="30">
        <v>70</v>
      </c>
      <c r="J72" s="30">
        <v>250</v>
      </c>
      <c r="K72" s="30">
        <v>250</v>
      </c>
      <c r="L72" s="195">
        <f t="shared" si="12"/>
        <v>1</v>
      </c>
      <c r="M72" s="449">
        <v>130</v>
      </c>
      <c r="N72" s="195">
        <f t="shared" si="14"/>
        <v>1</v>
      </c>
      <c r="O72" s="195">
        <f t="shared" si="2"/>
        <v>1</v>
      </c>
      <c r="P72" s="195">
        <f t="shared" si="3"/>
        <v>1</v>
      </c>
      <c r="Q72" s="115">
        <f t="shared" si="7"/>
        <v>8.4000000000000005E-2</v>
      </c>
      <c r="R72" s="195">
        <f t="shared" si="6"/>
        <v>8.4000000000000005E-2</v>
      </c>
      <c r="S72" s="465">
        <f t="shared" si="5"/>
        <v>0</v>
      </c>
      <c r="T72" s="30">
        <f>+I72*0.3</f>
        <v>21</v>
      </c>
      <c r="U72" s="30">
        <v>713</v>
      </c>
      <c r="V72" s="38" t="s">
        <v>115</v>
      </c>
      <c r="W72" s="137"/>
      <c r="X72" s="138"/>
    </row>
    <row r="73" spans="1:25" s="27" customFormat="1" ht="46" customHeight="1">
      <c r="A73" s="265" t="s">
        <v>328</v>
      </c>
      <c r="B73" s="196" t="s">
        <v>334</v>
      </c>
      <c r="C73" s="40" t="s">
        <v>156</v>
      </c>
      <c r="D73" s="196" t="s">
        <v>335</v>
      </c>
      <c r="E73" s="30">
        <v>70</v>
      </c>
      <c r="F73" s="30">
        <v>250</v>
      </c>
      <c r="G73" s="30">
        <v>21</v>
      </c>
      <c r="H73" s="449"/>
      <c r="I73" s="30">
        <v>70</v>
      </c>
      <c r="J73" s="30">
        <v>250</v>
      </c>
      <c r="K73" s="30">
        <v>250</v>
      </c>
      <c r="L73" s="195">
        <f t="shared" si="12"/>
        <v>1</v>
      </c>
      <c r="M73" s="449">
        <v>130</v>
      </c>
      <c r="N73" s="195">
        <f t="shared" si="14"/>
        <v>1</v>
      </c>
      <c r="O73" s="195">
        <f t="shared" si="2"/>
        <v>1</v>
      </c>
      <c r="P73" s="195">
        <f t="shared" si="3"/>
        <v>1</v>
      </c>
      <c r="Q73" s="115">
        <f t="shared" si="7"/>
        <v>8.4000000000000005E-2</v>
      </c>
      <c r="R73" s="195">
        <f t="shared" si="6"/>
        <v>8.4000000000000005E-2</v>
      </c>
      <c r="S73" s="465">
        <f t="shared" si="5"/>
        <v>0</v>
      </c>
      <c r="T73" s="30">
        <v>0</v>
      </c>
      <c r="U73" s="30">
        <v>2</v>
      </c>
      <c r="V73" s="38" t="s">
        <v>351</v>
      </c>
      <c r="W73" s="139"/>
      <c r="X73" s="138"/>
    </row>
    <row r="74" spans="1:25" s="27" customFormat="1" ht="46" customHeight="1">
      <c r="A74" s="265" t="s">
        <v>328</v>
      </c>
      <c r="B74" s="196" t="s">
        <v>338</v>
      </c>
      <c r="C74" s="40" t="s">
        <v>336</v>
      </c>
      <c r="D74" s="196" t="s">
        <v>339</v>
      </c>
      <c r="E74" s="30">
        <v>1</v>
      </c>
      <c r="F74" s="30">
        <v>3</v>
      </c>
      <c r="G74" s="30">
        <v>21</v>
      </c>
      <c r="H74" s="449"/>
      <c r="I74" s="30">
        <v>3</v>
      </c>
      <c r="J74" s="30">
        <v>3</v>
      </c>
      <c r="K74" s="30">
        <v>3</v>
      </c>
      <c r="L74" s="195">
        <f t="shared" si="12"/>
        <v>0.33333333333333331</v>
      </c>
      <c r="M74" s="449">
        <v>3</v>
      </c>
      <c r="N74" s="195">
        <f t="shared" si="14"/>
        <v>0.33333333333333331</v>
      </c>
      <c r="O74" s="195">
        <f t="shared" si="2"/>
        <v>1</v>
      </c>
      <c r="P74" s="195">
        <f t="shared" si="3"/>
        <v>1</v>
      </c>
      <c r="Q74" s="115">
        <f t="shared" si="7"/>
        <v>7</v>
      </c>
      <c r="R74" s="195">
        <f t="shared" si="6"/>
        <v>1</v>
      </c>
      <c r="S74" s="465">
        <f t="shared" si="5"/>
        <v>0</v>
      </c>
      <c r="T74" s="30">
        <v>4</v>
      </c>
      <c r="U74" s="30">
        <v>15</v>
      </c>
      <c r="V74" s="41" t="s">
        <v>352</v>
      </c>
      <c r="W74" s="135" t="s">
        <v>372</v>
      </c>
      <c r="X74" s="138"/>
    </row>
    <row r="75" spans="1:25" s="27" customFormat="1" ht="46" customHeight="1">
      <c r="A75" s="265" t="s">
        <v>328</v>
      </c>
      <c r="B75" s="196" t="s">
        <v>338</v>
      </c>
      <c r="C75" s="77" t="s">
        <v>332</v>
      </c>
      <c r="D75" s="196" t="s">
        <v>339</v>
      </c>
      <c r="E75" s="30">
        <v>31</v>
      </c>
      <c r="F75" s="30">
        <v>250</v>
      </c>
      <c r="G75" s="30">
        <v>229</v>
      </c>
      <c r="H75" s="449"/>
      <c r="I75" s="30">
        <v>70</v>
      </c>
      <c r="J75" s="30">
        <v>250</v>
      </c>
      <c r="K75" s="30">
        <v>250</v>
      </c>
      <c r="L75" s="195">
        <f t="shared" si="12"/>
        <v>0.44285714285714284</v>
      </c>
      <c r="M75" s="449">
        <v>130</v>
      </c>
      <c r="N75" s="195">
        <f t="shared" si="14"/>
        <v>0.44285714285714284</v>
      </c>
      <c r="O75" s="195">
        <f t="shared" si="2"/>
        <v>1</v>
      </c>
      <c r="P75" s="195">
        <f t="shared" si="3"/>
        <v>1</v>
      </c>
      <c r="Q75" s="115">
        <f t="shared" si="7"/>
        <v>0.91600000000000004</v>
      </c>
      <c r="R75" s="195">
        <f t="shared" si="6"/>
        <v>0.91600000000000004</v>
      </c>
      <c r="S75" s="465">
        <f t="shared" si="5"/>
        <v>0</v>
      </c>
      <c r="T75" s="30">
        <f>0.3*I75</f>
        <v>21</v>
      </c>
      <c r="U75" s="30" t="e">
        <f>32*#REF!</f>
        <v>#REF!</v>
      </c>
      <c r="V75" s="38" t="s">
        <v>353</v>
      </c>
      <c r="W75" s="139"/>
      <c r="X75" s="138"/>
    </row>
    <row r="76" spans="1:25" s="27" customFormat="1" ht="46" customHeight="1">
      <c r="A76" s="265" t="s">
        <v>328</v>
      </c>
      <c r="B76" s="135" t="s">
        <v>340</v>
      </c>
      <c r="C76" s="40" t="s">
        <v>47</v>
      </c>
      <c r="D76" s="135" t="s">
        <v>341</v>
      </c>
      <c r="E76" s="30">
        <v>10</v>
      </c>
      <c r="F76" s="30">
        <v>15</v>
      </c>
      <c r="G76" s="30">
        <v>0</v>
      </c>
      <c r="H76" s="449"/>
      <c r="I76" s="30">
        <v>10</v>
      </c>
      <c r="J76" s="30">
        <v>15</v>
      </c>
      <c r="K76" s="30">
        <v>10</v>
      </c>
      <c r="L76" s="195">
        <f t="shared" si="12"/>
        <v>1</v>
      </c>
      <c r="M76" s="449">
        <v>5</v>
      </c>
      <c r="N76" s="195">
        <f t="shared" si="14"/>
        <v>1</v>
      </c>
      <c r="O76" s="195">
        <f t="shared" si="2"/>
        <v>1</v>
      </c>
      <c r="P76" s="195">
        <f t="shared" si="3"/>
        <v>1</v>
      </c>
      <c r="Q76" s="115">
        <f t="shared" si="7"/>
        <v>0</v>
      </c>
      <c r="R76" s="195">
        <f t="shared" si="6"/>
        <v>0</v>
      </c>
      <c r="S76" s="465">
        <f t="shared" si="5"/>
        <v>0</v>
      </c>
      <c r="T76" s="30">
        <f>0.2*I76</f>
        <v>2</v>
      </c>
      <c r="U76" s="30" t="e">
        <f>7*#REF!</f>
        <v>#REF!</v>
      </c>
      <c r="V76" s="73" t="s">
        <v>354</v>
      </c>
      <c r="W76" s="135" t="s">
        <v>374</v>
      </c>
      <c r="X76" s="138"/>
    </row>
    <row r="77" spans="1:25" s="27" customFormat="1" ht="46" customHeight="1">
      <c r="A77" s="265" t="s">
        <v>328</v>
      </c>
      <c r="B77" s="135" t="s">
        <v>340</v>
      </c>
      <c r="C77" s="77" t="s">
        <v>332</v>
      </c>
      <c r="D77" s="135" t="s">
        <v>341</v>
      </c>
      <c r="E77" s="30">
        <v>31</v>
      </c>
      <c r="F77" s="30">
        <v>25</v>
      </c>
      <c r="G77" s="30">
        <v>0</v>
      </c>
      <c r="H77" s="449"/>
      <c r="I77" s="30">
        <v>25</v>
      </c>
      <c r="J77" s="30">
        <v>25</v>
      </c>
      <c r="K77" s="30">
        <v>25</v>
      </c>
      <c r="L77" s="195">
        <f t="shared" si="12"/>
        <v>1.24</v>
      </c>
      <c r="M77" s="449">
        <v>25</v>
      </c>
      <c r="N77" s="195">
        <f t="shared" si="14"/>
        <v>1</v>
      </c>
      <c r="O77" s="195">
        <f t="shared" si="2"/>
        <v>1</v>
      </c>
      <c r="P77" s="195">
        <f t="shared" si="3"/>
        <v>1</v>
      </c>
      <c r="Q77" s="115">
        <f t="shared" si="7"/>
        <v>0</v>
      </c>
      <c r="R77" s="195">
        <f t="shared" si="6"/>
        <v>0</v>
      </c>
      <c r="S77" s="465">
        <f t="shared" si="5"/>
        <v>0</v>
      </c>
      <c r="T77" s="30">
        <f>I77*20%</f>
        <v>5</v>
      </c>
      <c r="U77" s="30" t="e">
        <f>34*#REF!</f>
        <v>#REF!</v>
      </c>
      <c r="V77" s="77" t="s">
        <v>355</v>
      </c>
      <c r="W77" s="137"/>
      <c r="X77" s="138"/>
    </row>
    <row r="78" spans="1:25" s="27" customFormat="1" ht="46" customHeight="1">
      <c r="A78" s="265" t="s">
        <v>328</v>
      </c>
      <c r="B78" s="135" t="s">
        <v>340</v>
      </c>
      <c r="C78" s="40" t="s">
        <v>342</v>
      </c>
      <c r="D78" s="135" t="s">
        <v>341</v>
      </c>
      <c r="E78" s="30">
        <v>25</v>
      </c>
      <c r="F78" s="30">
        <v>25</v>
      </c>
      <c r="G78" s="30">
        <v>0</v>
      </c>
      <c r="H78" s="449"/>
      <c r="I78" s="30">
        <v>25</v>
      </c>
      <c r="J78" s="30">
        <v>25</v>
      </c>
      <c r="K78" s="30">
        <v>25</v>
      </c>
      <c r="L78" s="195">
        <f t="shared" si="12"/>
        <v>1</v>
      </c>
      <c r="M78" s="449">
        <v>25</v>
      </c>
      <c r="N78" s="195">
        <f t="shared" si="14"/>
        <v>1</v>
      </c>
      <c r="O78" s="195">
        <f t="shared" si="2"/>
        <v>1</v>
      </c>
      <c r="P78" s="195">
        <f t="shared" si="3"/>
        <v>1</v>
      </c>
      <c r="Q78" s="115">
        <f t="shared" si="7"/>
        <v>0</v>
      </c>
      <c r="R78" s="195">
        <f t="shared" si="6"/>
        <v>0</v>
      </c>
      <c r="S78" s="465">
        <f t="shared" si="5"/>
        <v>0</v>
      </c>
      <c r="T78" s="30">
        <f>I78*20%</f>
        <v>5</v>
      </c>
      <c r="U78" s="30">
        <v>101</v>
      </c>
      <c r="V78" s="77" t="s">
        <v>349</v>
      </c>
      <c r="W78" s="139"/>
      <c r="X78" s="138"/>
    </row>
    <row r="79" spans="1:25" s="27" customFormat="1" ht="46" customHeight="1">
      <c r="A79" s="265" t="s">
        <v>328</v>
      </c>
      <c r="B79" s="135" t="s">
        <v>343</v>
      </c>
      <c r="C79" s="40" t="s">
        <v>47</v>
      </c>
      <c r="D79" s="196" t="s">
        <v>344</v>
      </c>
      <c r="E79" s="30">
        <v>4</v>
      </c>
      <c r="F79" s="30">
        <v>4</v>
      </c>
      <c r="G79" s="30">
        <v>0</v>
      </c>
      <c r="H79" s="449"/>
      <c r="I79" s="30">
        <v>4</v>
      </c>
      <c r="J79" s="30">
        <v>4</v>
      </c>
      <c r="K79" s="30">
        <v>4</v>
      </c>
      <c r="L79" s="195">
        <f t="shared" si="12"/>
        <v>1</v>
      </c>
      <c r="M79" s="449">
        <v>4</v>
      </c>
      <c r="N79" s="195">
        <f t="shared" si="14"/>
        <v>1</v>
      </c>
      <c r="O79" s="195">
        <f t="shared" si="2"/>
        <v>1</v>
      </c>
      <c r="P79" s="195">
        <f t="shared" si="3"/>
        <v>1</v>
      </c>
      <c r="Q79" s="115">
        <f t="shared" si="7"/>
        <v>0</v>
      </c>
      <c r="R79" s="195">
        <f t="shared" si="6"/>
        <v>0</v>
      </c>
      <c r="S79" s="465">
        <f t="shared" si="5"/>
        <v>0</v>
      </c>
      <c r="T79" s="30">
        <f>0.5*I79</f>
        <v>2</v>
      </c>
      <c r="U79" s="30" t="e">
        <f>32*#REF!</f>
        <v>#REF!</v>
      </c>
      <c r="V79" s="73" t="s">
        <v>354</v>
      </c>
      <c r="W79" s="135" t="s">
        <v>375</v>
      </c>
      <c r="X79" s="138"/>
    </row>
    <row r="80" spans="1:25" s="27" customFormat="1" ht="46" customHeight="1">
      <c r="A80" s="265" t="s">
        <v>328</v>
      </c>
      <c r="B80" s="135" t="s">
        <v>343</v>
      </c>
      <c r="C80" s="40" t="s">
        <v>345</v>
      </c>
      <c r="D80" s="196" t="s">
        <v>344</v>
      </c>
      <c r="E80" s="30">
        <v>1</v>
      </c>
      <c r="F80" s="30">
        <v>1</v>
      </c>
      <c r="G80" s="30">
        <v>0</v>
      </c>
      <c r="H80" s="449"/>
      <c r="I80" s="30">
        <v>1</v>
      </c>
      <c r="J80" s="30">
        <v>1</v>
      </c>
      <c r="K80" s="30">
        <v>1</v>
      </c>
      <c r="L80" s="195">
        <f t="shared" si="12"/>
        <v>1</v>
      </c>
      <c r="M80" s="449">
        <v>1</v>
      </c>
      <c r="N80" s="195">
        <f t="shared" si="14"/>
        <v>1</v>
      </c>
      <c r="O80" s="195">
        <f t="shared" ref="O80:O94" si="15">IF(J80=0,"  ",F80/J80)</f>
        <v>1</v>
      </c>
      <c r="P80" s="195">
        <f t="shared" si="3"/>
        <v>1</v>
      </c>
      <c r="Q80" s="115">
        <f t="shared" si="7"/>
        <v>0</v>
      </c>
      <c r="R80" s="195">
        <f t="shared" ref="R80:R111" si="16">IF(Q80="  ","  ",IFERROR(IF(Q80&gt;=100%,100%,G80/K80),0))</f>
        <v>0</v>
      </c>
      <c r="S80" s="465">
        <f t="shared" si="5"/>
        <v>0</v>
      </c>
      <c r="T80" s="30">
        <v>4</v>
      </c>
      <c r="U80" s="30">
        <v>15</v>
      </c>
      <c r="V80" s="73" t="s">
        <v>356</v>
      </c>
      <c r="W80" s="137"/>
      <c r="X80" s="138"/>
    </row>
    <row r="81" spans="1:24" s="27" customFormat="1" ht="44.5" customHeight="1">
      <c r="A81" s="265" t="s">
        <v>328</v>
      </c>
      <c r="B81" s="135" t="s">
        <v>343</v>
      </c>
      <c r="C81" s="40" t="s">
        <v>346</v>
      </c>
      <c r="D81" s="196" t="s">
        <v>344</v>
      </c>
      <c r="E81" s="30">
        <v>2</v>
      </c>
      <c r="F81" s="30">
        <v>4</v>
      </c>
      <c r="G81" s="30">
        <v>0</v>
      </c>
      <c r="H81" s="449"/>
      <c r="I81" s="30">
        <v>2</v>
      </c>
      <c r="J81" s="30">
        <v>4</v>
      </c>
      <c r="K81" s="30">
        <v>4</v>
      </c>
      <c r="L81" s="195">
        <f t="shared" si="12"/>
        <v>1</v>
      </c>
      <c r="M81" s="449">
        <v>2</v>
      </c>
      <c r="N81" s="195">
        <f t="shared" si="14"/>
        <v>1</v>
      </c>
      <c r="O81" s="195">
        <f t="shared" si="15"/>
        <v>1</v>
      </c>
      <c r="P81" s="195">
        <f t="shared" ref="P81:P112" si="17">IF(O81="  ","  ",IFERROR(IF(O81&gt;=100%,100%,G81/K81),0))</f>
        <v>1</v>
      </c>
      <c r="Q81" s="115">
        <f t="shared" si="7"/>
        <v>0</v>
      </c>
      <c r="R81" s="195">
        <f t="shared" si="16"/>
        <v>0</v>
      </c>
      <c r="S81" s="465">
        <f t="shared" ref="S81:S144" si="18">H81/M81</f>
        <v>0</v>
      </c>
      <c r="T81" s="30">
        <f>I81*20%</f>
        <v>0.4</v>
      </c>
      <c r="U81" s="30" t="e">
        <f>50*#REF!</f>
        <v>#REF!</v>
      </c>
      <c r="V81" s="77" t="s">
        <v>357</v>
      </c>
      <c r="W81" s="139"/>
      <c r="X81" s="143"/>
    </row>
    <row r="82" spans="1:24" s="27" customFormat="1" ht="24" customHeight="1">
      <c r="A82" s="265" t="s">
        <v>328</v>
      </c>
      <c r="B82" s="135" t="s">
        <v>343</v>
      </c>
      <c r="C82" s="102"/>
      <c r="D82" s="196" t="s">
        <v>344</v>
      </c>
      <c r="E82" s="346"/>
      <c r="F82" s="346"/>
      <c r="G82" s="346"/>
      <c r="H82" s="455"/>
      <c r="I82" s="346"/>
      <c r="J82" s="346"/>
      <c r="K82" s="346"/>
      <c r="L82" s="195" t="str">
        <f t="shared" si="12"/>
        <v xml:space="preserve">  </v>
      </c>
      <c r="M82" s="455"/>
      <c r="N82" s="195" t="str">
        <f t="shared" si="14"/>
        <v xml:space="preserve">  </v>
      </c>
      <c r="O82" s="195" t="str">
        <f t="shared" si="15"/>
        <v xml:space="preserve">  </v>
      </c>
      <c r="P82" s="195" t="str">
        <f t="shared" si="17"/>
        <v xml:space="preserve">  </v>
      </c>
      <c r="Q82" s="115" t="str">
        <f t="shared" si="7"/>
        <v xml:space="preserve">  </v>
      </c>
      <c r="R82" s="195" t="str">
        <f t="shared" si="16"/>
        <v xml:space="preserve">  </v>
      </c>
      <c r="S82" s="465" t="e">
        <f t="shared" si="18"/>
        <v>#DIV/0!</v>
      </c>
      <c r="T82" s="100"/>
      <c r="U82" s="100"/>
      <c r="V82" s="100"/>
      <c r="W82" s="100"/>
      <c r="X82" s="100"/>
    </row>
    <row r="83" spans="1:24" s="27" customFormat="1" ht="44.5" customHeight="1">
      <c r="A83" s="265" t="s">
        <v>140</v>
      </c>
      <c r="B83" s="135" t="s">
        <v>141</v>
      </c>
      <c r="C83" s="73" t="s">
        <v>62</v>
      </c>
      <c r="D83" s="135" t="s">
        <v>142</v>
      </c>
      <c r="E83" s="30">
        <v>195</v>
      </c>
      <c r="F83" s="30">
        <v>275</v>
      </c>
      <c r="G83" s="30">
        <v>362</v>
      </c>
      <c r="H83" s="449"/>
      <c r="I83" s="30">
        <v>195</v>
      </c>
      <c r="J83" s="30">
        <v>275</v>
      </c>
      <c r="K83" s="30">
        <v>175</v>
      </c>
      <c r="L83" s="195">
        <f t="shared" si="12"/>
        <v>1</v>
      </c>
      <c r="M83" s="449">
        <v>55</v>
      </c>
      <c r="N83" s="195">
        <f t="shared" si="14"/>
        <v>1</v>
      </c>
      <c r="O83" s="195">
        <f t="shared" si="15"/>
        <v>1</v>
      </c>
      <c r="P83" s="195">
        <f t="shared" si="17"/>
        <v>1</v>
      </c>
      <c r="Q83" s="115">
        <f t="shared" si="7"/>
        <v>2.0685714285714285</v>
      </c>
      <c r="R83" s="195">
        <f t="shared" si="16"/>
        <v>1</v>
      </c>
      <c r="S83" s="465">
        <f t="shared" si="18"/>
        <v>0</v>
      </c>
      <c r="T83" s="32">
        <v>1260</v>
      </c>
      <c r="U83" s="32">
        <f t="shared" ref="U83:U95" si="19">SUM(T83:T83)</f>
        <v>1260</v>
      </c>
      <c r="V83" s="73" t="s">
        <v>144</v>
      </c>
      <c r="W83" s="135" t="s">
        <v>145</v>
      </c>
      <c r="X83" s="136">
        <v>9660000</v>
      </c>
    </row>
    <row r="84" spans="1:24" s="27" customFormat="1" ht="20.25" customHeight="1">
      <c r="A84" s="265" t="s">
        <v>140</v>
      </c>
      <c r="B84" s="135" t="s">
        <v>141</v>
      </c>
      <c r="C84" s="73" t="s">
        <v>62</v>
      </c>
      <c r="D84" s="135" t="s">
        <v>142</v>
      </c>
      <c r="E84" s="30">
        <v>195</v>
      </c>
      <c r="F84" s="30">
        <v>275</v>
      </c>
      <c r="G84" s="30">
        <v>362</v>
      </c>
      <c r="H84" s="449"/>
      <c r="I84" s="30">
        <v>195</v>
      </c>
      <c r="J84" s="30">
        <v>275</v>
      </c>
      <c r="K84" s="30">
        <v>175</v>
      </c>
      <c r="L84" s="195">
        <f t="shared" si="12"/>
        <v>1</v>
      </c>
      <c r="M84" s="449">
        <v>55</v>
      </c>
      <c r="N84" s="195">
        <f t="shared" si="14"/>
        <v>1</v>
      </c>
      <c r="O84" s="195">
        <f t="shared" si="15"/>
        <v>1</v>
      </c>
      <c r="P84" s="195">
        <f t="shared" si="17"/>
        <v>1</v>
      </c>
      <c r="Q84" s="115">
        <f t="shared" ref="Q84:Q147" si="20">IF(K84=0,"  ",G84/K84)</f>
        <v>2.0685714285714285</v>
      </c>
      <c r="R84" s="195">
        <f t="shared" si="16"/>
        <v>1</v>
      </c>
      <c r="S84" s="465">
        <f t="shared" si="18"/>
        <v>0</v>
      </c>
      <c r="T84" s="32">
        <v>15</v>
      </c>
      <c r="U84" s="32">
        <f t="shared" si="19"/>
        <v>15</v>
      </c>
      <c r="V84" s="73" t="s">
        <v>321</v>
      </c>
      <c r="W84" s="137"/>
      <c r="X84" s="138"/>
    </row>
    <row r="85" spans="1:24" s="27" customFormat="1" ht="21.75" customHeight="1">
      <c r="A85" s="265" t="s">
        <v>140</v>
      </c>
      <c r="B85" s="135" t="s">
        <v>141</v>
      </c>
      <c r="C85" s="73" t="s">
        <v>143</v>
      </c>
      <c r="D85" s="135" t="s">
        <v>142</v>
      </c>
      <c r="E85" s="30">
        <v>1</v>
      </c>
      <c r="F85" s="30">
        <v>1</v>
      </c>
      <c r="G85" s="30">
        <v>362</v>
      </c>
      <c r="H85" s="449"/>
      <c r="I85" s="30">
        <v>1</v>
      </c>
      <c r="J85" s="30">
        <v>1</v>
      </c>
      <c r="K85" s="30">
        <v>1</v>
      </c>
      <c r="L85" s="195">
        <f t="shared" si="12"/>
        <v>1</v>
      </c>
      <c r="M85" s="449">
        <v>1</v>
      </c>
      <c r="N85" s="195">
        <f t="shared" si="14"/>
        <v>1</v>
      </c>
      <c r="O85" s="195">
        <f t="shared" si="15"/>
        <v>1</v>
      </c>
      <c r="P85" s="195">
        <f t="shared" si="17"/>
        <v>1</v>
      </c>
      <c r="Q85" s="115">
        <f t="shared" si="20"/>
        <v>362</v>
      </c>
      <c r="R85" s="195">
        <f t="shared" si="16"/>
        <v>1</v>
      </c>
      <c r="S85" s="465">
        <f t="shared" si="18"/>
        <v>0</v>
      </c>
      <c r="T85" s="26">
        <v>1</v>
      </c>
      <c r="U85" s="32">
        <f t="shared" si="19"/>
        <v>1</v>
      </c>
      <c r="V85" s="73" t="s">
        <v>146</v>
      </c>
      <c r="W85" s="139"/>
      <c r="X85" s="138"/>
    </row>
    <row r="86" spans="1:24" s="27" customFormat="1" ht="46" customHeight="1">
      <c r="A86" s="265" t="s">
        <v>140</v>
      </c>
      <c r="B86" s="135" t="s">
        <v>147</v>
      </c>
      <c r="C86" s="42" t="s">
        <v>68</v>
      </c>
      <c r="D86" s="135" t="s">
        <v>148</v>
      </c>
      <c r="E86" s="30">
        <v>6</v>
      </c>
      <c r="F86" s="30">
        <v>6</v>
      </c>
      <c r="G86" s="30">
        <v>362</v>
      </c>
      <c r="H86" s="449"/>
      <c r="I86" s="30">
        <v>6</v>
      </c>
      <c r="J86" s="30">
        <v>6</v>
      </c>
      <c r="K86" s="30">
        <v>6</v>
      </c>
      <c r="L86" s="195">
        <f t="shared" si="12"/>
        <v>1</v>
      </c>
      <c r="M86" s="449">
        <v>6</v>
      </c>
      <c r="N86" s="195">
        <f t="shared" si="14"/>
        <v>1</v>
      </c>
      <c r="O86" s="195">
        <f t="shared" si="15"/>
        <v>1</v>
      </c>
      <c r="P86" s="195">
        <f t="shared" si="17"/>
        <v>1</v>
      </c>
      <c r="Q86" s="115">
        <f t="shared" si="20"/>
        <v>60.333333333333336</v>
      </c>
      <c r="R86" s="195">
        <f t="shared" si="16"/>
        <v>1</v>
      </c>
      <c r="S86" s="465">
        <f t="shared" si="18"/>
        <v>0</v>
      </c>
      <c r="T86" s="30">
        <v>1</v>
      </c>
      <c r="U86" s="32">
        <f t="shared" si="19"/>
        <v>1</v>
      </c>
      <c r="V86" s="73" t="s">
        <v>150</v>
      </c>
      <c r="W86" s="135" t="s">
        <v>151</v>
      </c>
      <c r="X86" s="138"/>
    </row>
    <row r="87" spans="1:24" s="27" customFormat="1" ht="30" customHeight="1">
      <c r="A87" s="265" t="s">
        <v>140</v>
      </c>
      <c r="B87" s="135" t="s">
        <v>147</v>
      </c>
      <c r="C87" s="73" t="s">
        <v>149</v>
      </c>
      <c r="D87" s="135" t="s">
        <v>148</v>
      </c>
      <c r="E87" s="30">
        <v>96</v>
      </c>
      <c r="F87" s="30">
        <v>275</v>
      </c>
      <c r="G87" s="30">
        <v>362</v>
      </c>
      <c r="H87" s="449"/>
      <c r="I87" s="30">
        <v>195</v>
      </c>
      <c r="J87" s="30">
        <v>275</v>
      </c>
      <c r="K87" s="30">
        <v>175</v>
      </c>
      <c r="L87" s="195">
        <f t="shared" si="12"/>
        <v>0.49230769230769234</v>
      </c>
      <c r="M87" s="449">
        <v>55</v>
      </c>
      <c r="N87" s="195">
        <f t="shared" si="14"/>
        <v>0.49230769230769234</v>
      </c>
      <c r="O87" s="195">
        <f t="shared" si="15"/>
        <v>1</v>
      </c>
      <c r="P87" s="195">
        <f t="shared" si="17"/>
        <v>1</v>
      </c>
      <c r="Q87" s="115">
        <f t="shared" si="20"/>
        <v>2.0685714285714285</v>
      </c>
      <c r="R87" s="195">
        <f t="shared" si="16"/>
        <v>1</v>
      </c>
      <c r="S87" s="465">
        <f t="shared" si="18"/>
        <v>0</v>
      </c>
      <c r="T87" s="30">
        <v>15</v>
      </c>
      <c r="U87" s="32">
        <f t="shared" si="19"/>
        <v>15</v>
      </c>
      <c r="V87" s="73" t="s">
        <v>152</v>
      </c>
      <c r="W87" s="137"/>
      <c r="X87" s="138"/>
    </row>
    <row r="88" spans="1:24" s="27" customFormat="1" ht="46" customHeight="1">
      <c r="A88" s="265" t="s">
        <v>140</v>
      </c>
      <c r="B88" s="135" t="s">
        <v>147</v>
      </c>
      <c r="C88" s="42" t="s">
        <v>115</v>
      </c>
      <c r="D88" s="135" t="s">
        <v>148</v>
      </c>
      <c r="E88" s="30">
        <v>90</v>
      </c>
      <c r="F88" s="30">
        <v>275</v>
      </c>
      <c r="G88" s="30">
        <v>362</v>
      </c>
      <c r="H88" s="449"/>
      <c r="I88" s="30">
        <v>195</v>
      </c>
      <c r="J88" s="30">
        <v>275</v>
      </c>
      <c r="K88" s="30">
        <v>175</v>
      </c>
      <c r="L88" s="195">
        <f t="shared" si="12"/>
        <v>0.46153846153846156</v>
      </c>
      <c r="M88" s="449">
        <v>55</v>
      </c>
      <c r="N88" s="195">
        <f t="shared" si="14"/>
        <v>0.46153846153846156</v>
      </c>
      <c r="O88" s="195">
        <f t="shared" si="15"/>
        <v>1</v>
      </c>
      <c r="P88" s="195">
        <f t="shared" si="17"/>
        <v>1</v>
      </c>
      <c r="Q88" s="115">
        <f t="shared" si="20"/>
        <v>2.0685714285714285</v>
      </c>
      <c r="R88" s="195">
        <f t="shared" si="16"/>
        <v>1</v>
      </c>
      <c r="S88" s="465">
        <f t="shared" si="18"/>
        <v>0</v>
      </c>
      <c r="T88" s="26">
        <v>15</v>
      </c>
      <c r="U88" s="32">
        <f t="shared" si="19"/>
        <v>15</v>
      </c>
      <c r="V88" s="73" t="s">
        <v>153</v>
      </c>
      <c r="W88" s="137"/>
      <c r="X88" s="138"/>
    </row>
    <row r="89" spans="1:24" s="27" customFormat="1" ht="30" customHeight="1">
      <c r="A89" s="265" t="s">
        <v>140</v>
      </c>
      <c r="B89" s="135" t="s">
        <v>147</v>
      </c>
      <c r="C89" s="42" t="s">
        <v>115</v>
      </c>
      <c r="D89" s="135" t="s">
        <v>148</v>
      </c>
      <c r="E89" s="30">
        <v>40</v>
      </c>
      <c r="F89" s="30">
        <v>0</v>
      </c>
      <c r="G89" s="30">
        <v>2</v>
      </c>
      <c r="H89" s="449"/>
      <c r="I89" s="30">
        <v>0</v>
      </c>
      <c r="J89" s="30">
        <v>0</v>
      </c>
      <c r="K89" s="30">
        <v>50</v>
      </c>
      <c r="L89" s="195" t="str">
        <f t="shared" si="12"/>
        <v xml:space="preserve">  </v>
      </c>
      <c r="M89" s="449">
        <v>20</v>
      </c>
      <c r="N89" s="195" t="str">
        <f t="shared" si="14"/>
        <v xml:space="preserve">  </v>
      </c>
      <c r="O89" s="195" t="str">
        <f t="shared" si="15"/>
        <v xml:space="preserve">  </v>
      </c>
      <c r="P89" s="195" t="str">
        <f t="shared" si="17"/>
        <v xml:space="preserve">  </v>
      </c>
      <c r="Q89" s="115">
        <f t="shared" si="20"/>
        <v>0.04</v>
      </c>
      <c r="R89" s="195">
        <f t="shared" si="16"/>
        <v>0.04</v>
      </c>
      <c r="S89" s="465">
        <f t="shared" si="18"/>
        <v>0</v>
      </c>
      <c r="T89" s="26">
        <v>5</v>
      </c>
      <c r="U89" s="32">
        <f t="shared" si="19"/>
        <v>5</v>
      </c>
      <c r="V89" s="73" t="s">
        <v>154</v>
      </c>
      <c r="W89" s="139"/>
      <c r="X89" s="138"/>
    </row>
    <row r="90" spans="1:24" s="27" customFormat="1" ht="19.5" customHeight="1">
      <c r="A90" s="265" t="s">
        <v>140</v>
      </c>
      <c r="B90" s="135" t="s">
        <v>155</v>
      </c>
      <c r="C90" s="42" t="s">
        <v>156</v>
      </c>
      <c r="D90" s="135" t="s">
        <v>322</v>
      </c>
      <c r="E90" s="30">
        <v>55</v>
      </c>
      <c r="F90" s="30">
        <v>130</v>
      </c>
      <c r="G90" s="30">
        <v>20</v>
      </c>
      <c r="H90" s="449"/>
      <c r="I90" s="30">
        <v>65</v>
      </c>
      <c r="J90" s="30">
        <v>130</v>
      </c>
      <c r="K90" s="30">
        <v>175</v>
      </c>
      <c r="L90" s="195">
        <f t="shared" si="12"/>
        <v>0.84615384615384615</v>
      </c>
      <c r="M90" s="449">
        <v>30</v>
      </c>
      <c r="N90" s="195">
        <f t="shared" si="14"/>
        <v>0.84615384615384615</v>
      </c>
      <c r="O90" s="195">
        <f t="shared" si="15"/>
        <v>1</v>
      </c>
      <c r="P90" s="195">
        <f t="shared" si="17"/>
        <v>1</v>
      </c>
      <c r="Q90" s="115">
        <f t="shared" si="20"/>
        <v>0.11428571428571428</v>
      </c>
      <c r="R90" s="195">
        <f t="shared" si="16"/>
        <v>0.11428571428571428</v>
      </c>
      <c r="S90" s="465">
        <f t="shared" si="18"/>
        <v>0</v>
      </c>
      <c r="T90" s="32">
        <v>13</v>
      </c>
      <c r="U90" s="32">
        <f t="shared" si="19"/>
        <v>13</v>
      </c>
      <c r="V90" s="73" t="s">
        <v>158</v>
      </c>
      <c r="W90" s="135" t="s">
        <v>159</v>
      </c>
      <c r="X90" s="138"/>
    </row>
    <row r="91" spans="1:24" s="27" customFormat="1" ht="44.5" customHeight="1">
      <c r="A91" s="265" t="s">
        <v>140</v>
      </c>
      <c r="B91" s="135" t="s">
        <v>155</v>
      </c>
      <c r="C91" s="42" t="s">
        <v>104</v>
      </c>
      <c r="D91" s="135" t="s">
        <v>322</v>
      </c>
      <c r="E91" s="30">
        <v>65</v>
      </c>
      <c r="F91" s="30">
        <v>130</v>
      </c>
      <c r="G91" s="30">
        <v>28</v>
      </c>
      <c r="H91" s="449"/>
      <c r="I91" s="30">
        <v>65</v>
      </c>
      <c r="J91" s="30">
        <v>130</v>
      </c>
      <c r="K91" s="30">
        <v>175</v>
      </c>
      <c r="L91" s="195">
        <f t="shared" si="12"/>
        <v>1</v>
      </c>
      <c r="M91" s="449">
        <v>30</v>
      </c>
      <c r="N91" s="195">
        <f t="shared" si="14"/>
        <v>1</v>
      </c>
      <c r="O91" s="195">
        <f t="shared" si="15"/>
        <v>1</v>
      </c>
      <c r="P91" s="195">
        <f t="shared" si="17"/>
        <v>1</v>
      </c>
      <c r="Q91" s="115">
        <f t="shared" si="20"/>
        <v>0.16</v>
      </c>
      <c r="R91" s="195">
        <f t="shared" si="16"/>
        <v>0.16</v>
      </c>
      <c r="S91" s="465">
        <f t="shared" si="18"/>
        <v>0</v>
      </c>
      <c r="T91" s="32">
        <v>80</v>
      </c>
      <c r="U91" s="32">
        <f t="shared" si="19"/>
        <v>80</v>
      </c>
      <c r="V91" s="73" t="s">
        <v>160</v>
      </c>
      <c r="W91" s="137"/>
      <c r="X91" s="138"/>
    </row>
    <row r="92" spans="1:24" s="27" customFormat="1" ht="46" customHeight="1">
      <c r="A92" s="265" t="s">
        <v>140</v>
      </c>
      <c r="B92" s="135" t="s">
        <v>155</v>
      </c>
      <c r="C92" s="42" t="s">
        <v>157</v>
      </c>
      <c r="D92" s="135" t="s">
        <v>322</v>
      </c>
      <c r="E92" s="30">
        <v>67</v>
      </c>
      <c r="F92" s="30">
        <v>275</v>
      </c>
      <c r="G92" s="30">
        <v>217</v>
      </c>
      <c r="H92" s="449"/>
      <c r="I92" s="30">
        <v>195</v>
      </c>
      <c r="J92" s="30">
        <v>275</v>
      </c>
      <c r="K92" s="30">
        <v>175</v>
      </c>
      <c r="L92" s="195">
        <f t="shared" si="12"/>
        <v>0.34358974358974359</v>
      </c>
      <c r="M92" s="449">
        <v>55</v>
      </c>
      <c r="N92" s="195">
        <f t="shared" si="14"/>
        <v>0.34358974358974359</v>
      </c>
      <c r="O92" s="195">
        <f t="shared" si="15"/>
        <v>1</v>
      </c>
      <c r="P92" s="195">
        <f t="shared" si="17"/>
        <v>1</v>
      </c>
      <c r="Q92" s="115">
        <f t="shared" si="20"/>
        <v>1.24</v>
      </c>
      <c r="R92" s="195">
        <f t="shared" si="16"/>
        <v>1</v>
      </c>
      <c r="S92" s="465">
        <f t="shared" si="18"/>
        <v>0</v>
      </c>
      <c r="T92" s="32">
        <v>560</v>
      </c>
      <c r="U92" s="32">
        <f t="shared" si="19"/>
        <v>560</v>
      </c>
      <c r="V92" s="73" t="s">
        <v>161</v>
      </c>
      <c r="W92" s="139"/>
      <c r="X92" s="138"/>
    </row>
    <row r="93" spans="1:24" s="27" customFormat="1" ht="46" customHeight="1">
      <c r="A93" s="265" t="s">
        <v>140</v>
      </c>
      <c r="B93" s="135" t="s">
        <v>56</v>
      </c>
      <c r="C93" s="73" t="s">
        <v>49</v>
      </c>
      <c r="D93" s="135" t="s">
        <v>59</v>
      </c>
      <c r="E93" s="30">
        <v>10</v>
      </c>
      <c r="F93" s="30">
        <v>50</v>
      </c>
      <c r="G93" s="30">
        <v>1</v>
      </c>
      <c r="H93" s="449"/>
      <c r="I93" s="30">
        <v>0</v>
      </c>
      <c r="J93" s="30">
        <v>50</v>
      </c>
      <c r="K93" s="30">
        <v>0</v>
      </c>
      <c r="L93" s="195" t="str">
        <f t="shared" si="12"/>
        <v xml:space="preserve">  </v>
      </c>
      <c r="M93" s="449">
        <v>50</v>
      </c>
      <c r="N93" s="195" t="str">
        <f t="shared" ref="N93:N156" si="21">IF(L93="  ","  ",IFERROR(IF(L93&gt;=100%,100%,E93/I93),0))</f>
        <v xml:space="preserve">  </v>
      </c>
      <c r="O93" s="195">
        <f t="shared" si="15"/>
        <v>1</v>
      </c>
      <c r="P93" s="195">
        <f t="shared" si="17"/>
        <v>1</v>
      </c>
      <c r="Q93" s="115" t="str">
        <f t="shared" si="20"/>
        <v xml:space="preserve">  </v>
      </c>
      <c r="R93" s="195" t="str">
        <f t="shared" si="16"/>
        <v xml:space="preserve">  </v>
      </c>
      <c r="S93" s="465">
        <f t="shared" si="18"/>
        <v>0</v>
      </c>
      <c r="T93" s="32">
        <v>112</v>
      </c>
      <c r="U93" s="32">
        <f t="shared" si="19"/>
        <v>112</v>
      </c>
      <c r="V93" s="64" t="s">
        <v>51</v>
      </c>
      <c r="W93" s="135" t="s">
        <v>323</v>
      </c>
      <c r="X93" s="138"/>
    </row>
    <row r="94" spans="1:24" s="27" customFormat="1" ht="46" customHeight="1">
      <c r="A94" s="265" t="s">
        <v>140</v>
      </c>
      <c r="B94" s="135" t="s">
        <v>56</v>
      </c>
      <c r="C94" s="73" t="s">
        <v>57</v>
      </c>
      <c r="D94" s="135" t="s">
        <v>59</v>
      </c>
      <c r="E94" s="30">
        <v>1</v>
      </c>
      <c r="F94" s="30">
        <v>50</v>
      </c>
      <c r="G94" s="30">
        <v>2</v>
      </c>
      <c r="H94" s="449"/>
      <c r="I94" s="30">
        <v>0</v>
      </c>
      <c r="J94" s="30">
        <v>50</v>
      </c>
      <c r="K94" s="30">
        <v>0</v>
      </c>
      <c r="L94" s="195" t="str">
        <f t="shared" si="12"/>
        <v xml:space="preserve">  </v>
      </c>
      <c r="M94" s="449">
        <v>50</v>
      </c>
      <c r="N94" s="195" t="str">
        <f t="shared" si="21"/>
        <v xml:space="preserve">  </v>
      </c>
      <c r="O94" s="195">
        <f t="shared" si="15"/>
        <v>1</v>
      </c>
      <c r="P94" s="195">
        <f t="shared" si="17"/>
        <v>1</v>
      </c>
      <c r="Q94" s="115" t="str">
        <f t="shared" si="20"/>
        <v xml:space="preserve">  </v>
      </c>
      <c r="R94" s="195" t="str">
        <f t="shared" si="16"/>
        <v xml:space="preserve">  </v>
      </c>
      <c r="S94" s="465">
        <f t="shared" si="18"/>
        <v>0</v>
      </c>
      <c r="T94" s="32">
        <v>140</v>
      </c>
      <c r="U94" s="32">
        <f t="shared" si="19"/>
        <v>140</v>
      </c>
      <c r="V94" s="64" t="s">
        <v>51</v>
      </c>
      <c r="W94" s="137"/>
      <c r="X94" s="138"/>
    </row>
    <row r="95" spans="1:24" s="27" customFormat="1" ht="46" customHeight="1">
      <c r="A95" s="265" t="s">
        <v>140</v>
      </c>
      <c r="B95" s="135" t="s">
        <v>56</v>
      </c>
      <c r="C95" s="42" t="s">
        <v>58</v>
      </c>
      <c r="D95" s="135" t="s">
        <v>59</v>
      </c>
      <c r="E95" s="30">
        <v>1</v>
      </c>
      <c r="F95" s="30">
        <v>0</v>
      </c>
      <c r="G95" s="30">
        <v>0</v>
      </c>
      <c r="H95" s="449"/>
      <c r="I95" s="30">
        <v>1</v>
      </c>
      <c r="J95" s="30">
        <v>0</v>
      </c>
      <c r="K95" s="30">
        <v>0</v>
      </c>
      <c r="L95" s="195">
        <f t="shared" si="12"/>
        <v>1</v>
      </c>
      <c r="M95" s="449">
        <v>1</v>
      </c>
      <c r="N95" s="195">
        <f t="shared" si="21"/>
        <v>1</v>
      </c>
      <c r="O95" s="195" t="str">
        <f>IF(J95=0,"  ",F95/J95)</f>
        <v xml:space="preserve">  </v>
      </c>
      <c r="P95" s="195" t="str">
        <f t="shared" si="17"/>
        <v xml:space="preserve">  </v>
      </c>
      <c r="Q95" s="115" t="str">
        <f t="shared" si="20"/>
        <v xml:space="preserve">  </v>
      </c>
      <c r="R95" s="195" t="str">
        <f t="shared" si="16"/>
        <v xml:space="preserve">  </v>
      </c>
      <c r="S95" s="465">
        <f t="shared" si="18"/>
        <v>0</v>
      </c>
      <c r="T95" s="30">
        <v>4</v>
      </c>
      <c r="U95" s="30">
        <f t="shared" si="19"/>
        <v>4</v>
      </c>
      <c r="V95" s="64" t="s">
        <v>45</v>
      </c>
      <c r="W95" s="139"/>
      <c r="X95" s="143"/>
    </row>
    <row r="96" spans="1:24" s="27" customFormat="1" ht="22.5" customHeight="1">
      <c r="A96" s="265" t="s">
        <v>140</v>
      </c>
      <c r="B96" s="135" t="s">
        <v>56</v>
      </c>
      <c r="C96" s="102"/>
      <c r="D96" s="135" t="s">
        <v>59</v>
      </c>
      <c r="E96" s="346"/>
      <c r="F96" s="346"/>
      <c r="G96" s="346"/>
      <c r="H96" s="450"/>
      <c r="I96" s="346"/>
      <c r="J96" s="346"/>
      <c r="K96" s="346"/>
      <c r="L96" s="195" t="str">
        <f t="shared" si="12"/>
        <v xml:space="preserve">  </v>
      </c>
      <c r="M96" s="450"/>
      <c r="N96" s="195" t="str">
        <f t="shared" si="21"/>
        <v xml:space="preserve">  </v>
      </c>
      <c r="O96" s="195" t="str">
        <f t="shared" ref="O96:O159" si="22">IF(J96=0,"  ",F96/J96)</f>
        <v xml:space="preserve">  </v>
      </c>
      <c r="P96" s="195" t="str">
        <f t="shared" si="17"/>
        <v xml:space="preserve">  </v>
      </c>
      <c r="Q96" s="115" t="str">
        <f t="shared" si="20"/>
        <v xml:space="preserve">  </v>
      </c>
      <c r="R96" s="195" t="str">
        <f t="shared" si="16"/>
        <v xml:space="preserve">  </v>
      </c>
      <c r="S96" s="465" t="e">
        <f t="shared" si="18"/>
        <v>#DIV/0!</v>
      </c>
      <c r="T96" s="100"/>
      <c r="U96" s="100"/>
      <c r="V96" s="100"/>
      <c r="W96" s="100"/>
      <c r="X96" s="101"/>
    </row>
    <row r="97" spans="1:24" s="27" customFormat="1" ht="46" customHeight="1">
      <c r="A97" s="265" t="s">
        <v>378</v>
      </c>
      <c r="B97" s="64" t="s">
        <v>271</v>
      </c>
      <c r="C97" s="73" t="s">
        <v>252</v>
      </c>
      <c r="D97" s="73" t="s">
        <v>272</v>
      </c>
      <c r="E97" s="30">
        <v>34</v>
      </c>
      <c r="F97" s="30">
        <v>200</v>
      </c>
      <c r="G97" s="30">
        <v>140</v>
      </c>
      <c r="H97" s="449"/>
      <c r="I97" s="30">
        <v>100</v>
      </c>
      <c r="J97" s="30">
        <v>200</v>
      </c>
      <c r="K97" s="30">
        <v>115</v>
      </c>
      <c r="L97" s="195">
        <f t="shared" si="12"/>
        <v>0.34</v>
      </c>
      <c r="M97" s="449">
        <v>35</v>
      </c>
      <c r="N97" s="195">
        <f t="shared" si="21"/>
        <v>0.34</v>
      </c>
      <c r="O97" s="195">
        <f t="shared" si="22"/>
        <v>1</v>
      </c>
      <c r="P97" s="195">
        <f t="shared" si="17"/>
        <v>1</v>
      </c>
      <c r="Q97" s="115">
        <f t="shared" si="20"/>
        <v>1.2173913043478262</v>
      </c>
      <c r="R97" s="195">
        <f t="shared" si="16"/>
        <v>1</v>
      </c>
      <c r="S97" s="465">
        <f t="shared" si="18"/>
        <v>0</v>
      </c>
      <c r="T97" s="30">
        <v>200</v>
      </c>
      <c r="U97" s="30">
        <f t="shared" ref="U97:U102" si="23">SUM(T97:T97)</f>
        <v>200</v>
      </c>
      <c r="V97" s="64" t="s">
        <v>273</v>
      </c>
      <c r="W97" s="135" t="s">
        <v>284</v>
      </c>
      <c r="X97" s="136">
        <v>354750</v>
      </c>
    </row>
    <row r="98" spans="1:24" s="27" customFormat="1" ht="44.5" customHeight="1">
      <c r="A98" s="265" t="s">
        <v>378</v>
      </c>
      <c r="B98" s="135" t="s">
        <v>274</v>
      </c>
      <c r="C98" s="42" t="s">
        <v>68</v>
      </c>
      <c r="D98" s="135" t="s">
        <v>275</v>
      </c>
      <c r="E98" s="30">
        <v>8</v>
      </c>
      <c r="F98" s="30">
        <v>19</v>
      </c>
      <c r="G98" s="30">
        <v>46</v>
      </c>
      <c r="H98" s="449"/>
      <c r="I98" s="30">
        <v>19</v>
      </c>
      <c r="J98" s="30">
        <v>19</v>
      </c>
      <c r="K98" s="30">
        <v>19</v>
      </c>
      <c r="L98" s="195">
        <f t="shared" ref="L98:L161" si="24">IF(I98=0,"  ",E98/I98)</f>
        <v>0.42105263157894735</v>
      </c>
      <c r="M98" s="449">
        <v>18</v>
      </c>
      <c r="N98" s="195">
        <f t="shared" si="21"/>
        <v>0.42105263157894735</v>
      </c>
      <c r="O98" s="195">
        <f t="shared" si="22"/>
        <v>1</v>
      </c>
      <c r="P98" s="195">
        <f t="shared" si="17"/>
        <v>1</v>
      </c>
      <c r="Q98" s="115">
        <f t="shared" si="20"/>
        <v>2.4210526315789473</v>
      </c>
      <c r="R98" s="195">
        <f t="shared" si="16"/>
        <v>1</v>
      </c>
      <c r="S98" s="465">
        <f t="shared" si="18"/>
        <v>0</v>
      </c>
      <c r="T98" s="30">
        <v>60</v>
      </c>
      <c r="U98" s="30">
        <f t="shared" si="23"/>
        <v>60</v>
      </c>
      <c r="V98" s="73" t="s">
        <v>276</v>
      </c>
      <c r="W98" s="137"/>
      <c r="X98" s="138"/>
    </row>
    <row r="99" spans="1:24" s="27" customFormat="1" ht="37">
      <c r="A99" s="265" t="s">
        <v>378</v>
      </c>
      <c r="B99" s="135" t="s">
        <v>274</v>
      </c>
      <c r="C99" s="73" t="s">
        <v>18</v>
      </c>
      <c r="D99" s="135" t="s">
        <v>275</v>
      </c>
      <c r="E99" s="30">
        <v>7</v>
      </c>
      <c r="F99" s="30">
        <v>19</v>
      </c>
      <c r="G99" s="30">
        <v>46</v>
      </c>
      <c r="H99" s="449"/>
      <c r="I99" s="30">
        <v>19</v>
      </c>
      <c r="J99" s="30">
        <v>19</v>
      </c>
      <c r="K99" s="30">
        <v>19</v>
      </c>
      <c r="L99" s="195">
        <f t="shared" si="24"/>
        <v>0.36842105263157893</v>
      </c>
      <c r="M99" s="449">
        <v>18</v>
      </c>
      <c r="N99" s="195">
        <f t="shared" si="21"/>
        <v>0.36842105263157893</v>
      </c>
      <c r="O99" s="195">
        <f t="shared" si="22"/>
        <v>1</v>
      </c>
      <c r="P99" s="195">
        <f t="shared" si="17"/>
        <v>1</v>
      </c>
      <c r="Q99" s="115">
        <f t="shared" si="20"/>
        <v>2.4210526315789473</v>
      </c>
      <c r="R99" s="195">
        <f t="shared" si="16"/>
        <v>1</v>
      </c>
      <c r="S99" s="465">
        <f t="shared" si="18"/>
        <v>0</v>
      </c>
      <c r="T99" s="30">
        <v>74.400000000000006</v>
      </c>
      <c r="U99" s="30">
        <f t="shared" si="23"/>
        <v>74.400000000000006</v>
      </c>
      <c r="V99" s="73" t="s">
        <v>276</v>
      </c>
      <c r="W99" s="137"/>
      <c r="X99" s="138"/>
    </row>
    <row r="100" spans="1:24" s="27" customFormat="1" ht="37">
      <c r="A100" s="265" t="s">
        <v>378</v>
      </c>
      <c r="B100" s="135" t="s">
        <v>274</v>
      </c>
      <c r="C100" s="73" t="s">
        <v>53</v>
      </c>
      <c r="D100" s="135" t="s">
        <v>275</v>
      </c>
      <c r="E100" s="30">
        <v>15</v>
      </c>
      <c r="F100" s="30">
        <v>19</v>
      </c>
      <c r="G100" s="30">
        <v>0</v>
      </c>
      <c r="H100" s="449"/>
      <c r="I100" s="30">
        <v>19</v>
      </c>
      <c r="J100" s="30">
        <v>19</v>
      </c>
      <c r="K100" s="30">
        <v>19</v>
      </c>
      <c r="L100" s="195">
        <f t="shared" si="24"/>
        <v>0.78947368421052633</v>
      </c>
      <c r="M100" s="449">
        <v>18</v>
      </c>
      <c r="N100" s="195">
        <f t="shared" si="21"/>
        <v>0.78947368421052633</v>
      </c>
      <c r="O100" s="195">
        <f t="shared" si="22"/>
        <v>1</v>
      </c>
      <c r="P100" s="195">
        <f t="shared" si="17"/>
        <v>1</v>
      </c>
      <c r="Q100" s="115">
        <f t="shared" si="20"/>
        <v>0</v>
      </c>
      <c r="R100" s="195">
        <f t="shared" si="16"/>
        <v>0</v>
      </c>
      <c r="S100" s="465">
        <f t="shared" si="18"/>
        <v>0</v>
      </c>
      <c r="T100" s="30">
        <v>60</v>
      </c>
      <c r="U100" s="30">
        <f t="shared" si="23"/>
        <v>60</v>
      </c>
      <c r="V100" s="73" t="s">
        <v>277</v>
      </c>
      <c r="W100" s="137"/>
      <c r="X100" s="138"/>
    </row>
    <row r="101" spans="1:24" s="27" customFormat="1" ht="46" customHeight="1">
      <c r="A101" s="265" t="s">
        <v>378</v>
      </c>
      <c r="B101" s="42" t="s">
        <v>324</v>
      </c>
      <c r="C101" s="42" t="s">
        <v>156</v>
      </c>
      <c r="D101" s="73" t="s">
        <v>278</v>
      </c>
      <c r="E101" s="30">
        <v>120</v>
      </c>
      <c r="F101" s="30">
        <v>250</v>
      </c>
      <c r="G101" s="30">
        <v>3</v>
      </c>
      <c r="H101" s="449"/>
      <c r="I101" s="30">
        <v>200</v>
      </c>
      <c r="J101" s="30">
        <v>250</v>
      </c>
      <c r="K101" s="30">
        <v>150</v>
      </c>
      <c r="L101" s="195">
        <f t="shared" si="24"/>
        <v>0.6</v>
      </c>
      <c r="M101" s="449">
        <v>100</v>
      </c>
      <c r="N101" s="195">
        <f t="shared" si="21"/>
        <v>0.6</v>
      </c>
      <c r="O101" s="195">
        <f t="shared" si="22"/>
        <v>1</v>
      </c>
      <c r="P101" s="195">
        <f t="shared" si="17"/>
        <v>1</v>
      </c>
      <c r="Q101" s="115">
        <f t="shared" si="20"/>
        <v>0.02</v>
      </c>
      <c r="R101" s="195">
        <f t="shared" si="16"/>
        <v>0.02</v>
      </c>
      <c r="S101" s="465">
        <f t="shared" si="18"/>
        <v>0</v>
      </c>
      <c r="T101" s="30">
        <v>40</v>
      </c>
      <c r="U101" s="30">
        <f t="shared" si="23"/>
        <v>40</v>
      </c>
      <c r="V101" s="73" t="s">
        <v>279</v>
      </c>
      <c r="W101" s="137"/>
      <c r="X101" s="138"/>
    </row>
    <row r="102" spans="1:24" s="27" customFormat="1" ht="46" customHeight="1">
      <c r="A102" s="265" t="s">
        <v>378</v>
      </c>
      <c r="B102" s="73" t="s">
        <v>325</v>
      </c>
      <c r="C102" s="42" t="s">
        <v>130</v>
      </c>
      <c r="D102" s="73" t="s">
        <v>314</v>
      </c>
      <c r="E102" s="30">
        <v>70</v>
      </c>
      <c r="F102" s="30">
        <v>200</v>
      </c>
      <c r="G102" s="30">
        <v>10</v>
      </c>
      <c r="H102" s="449"/>
      <c r="I102" s="30">
        <v>100</v>
      </c>
      <c r="J102" s="30">
        <v>200</v>
      </c>
      <c r="K102" s="30">
        <v>115</v>
      </c>
      <c r="L102" s="195">
        <f t="shared" si="24"/>
        <v>0.7</v>
      </c>
      <c r="M102" s="449">
        <v>35</v>
      </c>
      <c r="N102" s="195">
        <f t="shared" si="21"/>
        <v>0.7</v>
      </c>
      <c r="O102" s="195">
        <f t="shared" si="22"/>
        <v>1</v>
      </c>
      <c r="P102" s="195">
        <f t="shared" si="17"/>
        <v>1</v>
      </c>
      <c r="Q102" s="115">
        <f t="shared" si="20"/>
        <v>8.6956521739130432E-2</v>
      </c>
      <c r="R102" s="195">
        <f t="shared" si="16"/>
        <v>8.6956521739130432E-2</v>
      </c>
      <c r="S102" s="465">
        <f t="shared" si="18"/>
        <v>0</v>
      </c>
      <c r="T102" s="30">
        <v>550</v>
      </c>
      <c r="U102" s="30">
        <f t="shared" si="23"/>
        <v>550</v>
      </c>
      <c r="V102" s="73" t="s">
        <v>53</v>
      </c>
      <c r="W102" s="139"/>
      <c r="X102" s="143"/>
    </row>
    <row r="103" spans="1:24" s="27" customFormat="1" ht="37">
      <c r="A103" s="265" t="s">
        <v>378</v>
      </c>
      <c r="B103" s="102"/>
      <c r="C103" s="102"/>
      <c r="D103" s="102"/>
      <c r="E103" s="346"/>
      <c r="F103" s="346"/>
      <c r="G103" s="346"/>
      <c r="H103" s="454"/>
      <c r="I103" s="346"/>
      <c r="J103" s="346"/>
      <c r="K103" s="346"/>
      <c r="L103" s="195" t="str">
        <f t="shared" si="24"/>
        <v xml:space="preserve">  </v>
      </c>
      <c r="M103" s="454"/>
      <c r="N103" s="195" t="str">
        <f t="shared" si="21"/>
        <v xml:space="preserve">  </v>
      </c>
      <c r="O103" s="195" t="str">
        <f t="shared" si="22"/>
        <v xml:space="preserve">  </v>
      </c>
      <c r="P103" s="195" t="str">
        <f t="shared" si="17"/>
        <v xml:space="preserve">  </v>
      </c>
      <c r="Q103" s="115" t="str">
        <f t="shared" si="20"/>
        <v xml:space="preserve">  </v>
      </c>
      <c r="R103" s="195" t="str">
        <f t="shared" si="16"/>
        <v xml:space="preserve">  </v>
      </c>
      <c r="S103" s="465" t="e">
        <f t="shared" si="18"/>
        <v>#DIV/0!</v>
      </c>
      <c r="T103" s="100"/>
      <c r="U103" s="100"/>
      <c r="V103" s="100"/>
      <c r="W103" s="100"/>
      <c r="X103" s="101"/>
    </row>
    <row r="104" spans="1:24" s="27" customFormat="1" ht="30.75" customHeight="1">
      <c r="A104" s="265" t="s">
        <v>114</v>
      </c>
      <c r="B104" s="135" t="s">
        <v>81</v>
      </c>
      <c r="C104" s="64" t="s">
        <v>82</v>
      </c>
      <c r="D104" s="169" t="s">
        <v>358</v>
      </c>
      <c r="E104" s="30">
        <v>4</v>
      </c>
      <c r="F104" s="30">
        <v>3</v>
      </c>
      <c r="G104" s="30">
        <v>0</v>
      </c>
      <c r="H104" s="449">
        <v>3</v>
      </c>
      <c r="I104" s="30">
        <v>4</v>
      </c>
      <c r="J104" s="30">
        <v>3</v>
      </c>
      <c r="K104" s="30">
        <v>3</v>
      </c>
      <c r="L104" s="195">
        <f t="shared" si="24"/>
        <v>1</v>
      </c>
      <c r="M104" s="449">
        <v>3</v>
      </c>
      <c r="N104" s="195">
        <f t="shared" si="21"/>
        <v>1</v>
      </c>
      <c r="O104" s="195">
        <f t="shared" si="22"/>
        <v>1</v>
      </c>
      <c r="P104" s="195">
        <f t="shared" si="17"/>
        <v>1</v>
      </c>
      <c r="Q104" s="115">
        <f t="shared" si="20"/>
        <v>0</v>
      </c>
      <c r="R104" s="195">
        <f t="shared" si="16"/>
        <v>0</v>
      </c>
      <c r="S104" s="465">
        <f t="shared" si="18"/>
        <v>1</v>
      </c>
      <c r="T104" s="32">
        <v>14</v>
      </c>
      <c r="U104" s="32">
        <f t="shared" ref="U104:U128" si="25">SUM(T104:T104)</f>
        <v>14</v>
      </c>
      <c r="V104" s="73" t="s">
        <v>87</v>
      </c>
      <c r="W104" s="135" t="s">
        <v>88</v>
      </c>
      <c r="X104" s="136">
        <v>232263800</v>
      </c>
    </row>
    <row r="105" spans="1:24" s="27" customFormat="1" ht="24.75" customHeight="1">
      <c r="A105" s="265" t="s">
        <v>114</v>
      </c>
      <c r="B105" s="135" t="s">
        <v>81</v>
      </c>
      <c r="C105" s="64" t="s">
        <v>83</v>
      </c>
      <c r="D105" s="169" t="s">
        <v>358</v>
      </c>
      <c r="E105" s="32">
        <v>1</v>
      </c>
      <c r="F105" s="33">
        <v>1</v>
      </c>
      <c r="G105" s="26">
        <v>0</v>
      </c>
      <c r="H105" s="449">
        <v>1</v>
      </c>
      <c r="I105" s="32">
        <v>1</v>
      </c>
      <c r="J105" s="32">
        <v>1</v>
      </c>
      <c r="K105" s="32">
        <v>1</v>
      </c>
      <c r="L105" s="195">
        <f t="shared" si="24"/>
        <v>1</v>
      </c>
      <c r="M105" s="456">
        <v>1</v>
      </c>
      <c r="N105" s="195">
        <f t="shared" si="21"/>
        <v>1</v>
      </c>
      <c r="O105" s="195">
        <f t="shared" si="22"/>
        <v>1</v>
      </c>
      <c r="P105" s="195">
        <f t="shared" si="17"/>
        <v>1</v>
      </c>
      <c r="Q105" s="115">
        <f t="shared" si="20"/>
        <v>0</v>
      </c>
      <c r="R105" s="195">
        <f t="shared" si="16"/>
        <v>0</v>
      </c>
      <c r="S105" s="465">
        <f t="shared" si="18"/>
        <v>1</v>
      </c>
      <c r="T105" s="32">
        <v>4</v>
      </c>
      <c r="U105" s="32">
        <f t="shared" si="25"/>
        <v>4</v>
      </c>
      <c r="V105" s="73" t="s">
        <v>89</v>
      </c>
      <c r="W105" s="137"/>
      <c r="X105" s="138"/>
    </row>
    <row r="106" spans="1:24" s="27" customFormat="1" ht="24.75" customHeight="1">
      <c r="A106" s="265" t="s">
        <v>114</v>
      </c>
      <c r="B106" s="135" t="s">
        <v>81</v>
      </c>
      <c r="C106" s="64" t="s">
        <v>84</v>
      </c>
      <c r="D106" s="169" t="s">
        <v>358</v>
      </c>
      <c r="E106" s="30">
        <v>1</v>
      </c>
      <c r="F106" s="26">
        <v>1</v>
      </c>
      <c r="G106" s="26">
        <v>0</v>
      </c>
      <c r="H106" s="449">
        <v>1</v>
      </c>
      <c r="I106" s="30">
        <v>1</v>
      </c>
      <c r="J106" s="30">
        <v>1</v>
      </c>
      <c r="K106" s="30">
        <v>0</v>
      </c>
      <c r="L106" s="195">
        <f t="shared" si="24"/>
        <v>1</v>
      </c>
      <c r="M106" s="452">
        <v>1</v>
      </c>
      <c r="N106" s="195">
        <f t="shared" si="21"/>
        <v>1</v>
      </c>
      <c r="O106" s="195">
        <f t="shared" si="22"/>
        <v>1</v>
      </c>
      <c r="P106" s="195">
        <f t="shared" si="17"/>
        <v>1</v>
      </c>
      <c r="Q106" s="115" t="str">
        <f t="shared" si="20"/>
        <v xml:space="preserve">  </v>
      </c>
      <c r="R106" s="195" t="str">
        <f t="shared" si="16"/>
        <v xml:space="preserve">  </v>
      </c>
      <c r="S106" s="465">
        <f t="shared" si="18"/>
        <v>1</v>
      </c>
      <c r="T106" s="32">
        <v>2</v>
      </c>
      <c r="U106" s="32">
        <f t="shared" si="25"/>
        <v>2</v>
      </c>
      <c r="V106" s="73" t="s">
        <v>90</v>
      </c>
      <c r="W106" s="137"/>
      <c r="X106" s="138"/>
    </row>
    <row r="107" spans="1:24" s="27" customFormat="1" ht="21.75" customHeight="1">
      <c r="A107" s="265" t="s">
        <v>114</v>
      </c>
      <c r="B107" s="135" t="s">
        <v>81</v>
      </c>
      <c r="C107" s="64" t="s">
        <v>82</v>
      </c>
      <c r="D107" s="169" t="s">
        <v>358</v>
      </c>
      <c r="E107" s="30">
        <v>0</v>
      </c>
      <c r="F107" s="26">
        <v>1</v>
      </c>
      <c r="G107" s="26">
        <v>0</v>
      </c>
      <c r="H107" s="449">
        <v>1</v>
      </c>
      <c r="I107" s="30">
        <v>0</v>
      </c>
      <c r="J107" s="30">
        <v>1</v>
      </c>
      <c r="K107" s="30">
        <v>0</v>
      </c>
      <c r="L107" s="195" t="str">
        <f t="shared" si="24"/>
        <v xml:space="preserve">  </v>
      </c>
      <c r="M107" s="452">
        <v>1</v>
      </c>
      <c r="N107" s="195" t="str">
        <f t="shared" si="21"/>
        <v xml:space="preserve">  </v>
      </c>
      <c r="O107" s="195">
        <f t="shared" si="22"/>
        <v>1</v>
      </c>
      <c r="P107" s="195">
        <f t="shared" si="17"/>
        <v>1</v>
      </c>
      <c r="Q107" s="115" t="str">
        <f t="shared" si="20"/>
        <v xml:space="preserve">  </v>
      </c>
      <c r="R107" s="195" t="str">
        <f t="shared" si="16"/>
        <v xml:space="preserve">  </v>
      </c>
      <c r="S107" s="465">
        <f t="shared" si="18"/>
        <v>1</v>
      </c>
      <c r="T107" s="32">
        <v>2</v>
      </c>
      <c r="U107" s="32">
        <f t="shared" si="25"/>
        <v>2</v>
      </c>
      <c r="V107" s="73" t="s">
        <v>90</v>
      </c>
      <c r="W107" s="137"/>
      <c r="X107" s="138"/>
    </row>
    <row r="108" spans="1:24" s="27" customFormat="1" ht="24.75" customHeight="1">
      <c r="A108" s="265" t="s">
        <v>114</v>
      </c>
      <c r="B108" s="135" t="s">
        <v>81</v>
      </c>
      <c r="C108" s="64" t="s">
        <v>85</v>
      </c>
      <c r="D108" s="169" t="s">
        <v>358</v>
      </c>
      <c r="E108" s="30">
        <v>0</v>
      </c>
      <c r="F108" s="30">
        <v>0</v>
      </c>
      <c r="G108" s="30">
        <v>0</v>
      </c>
      <c r="H108" s="449">
        <v>1</v>
      </c>
      <c r="I108" s="30">
        <v>0</v>
      </c>
      <c r="J108" s="30">
        <v>0</v>
      </c>
      <c r="K108" s="30">
        <v>0</v>
      </c>
      <c r="L108" s="195" t="str">
        <f t="shared" si="24"/>
        <v xml:space="preserve">  </v>
      </c>
      <c r="M108" s="449">
        <v>1</v>
      </c>
      <c r="N108" s="195" t="str">
        <f t="shared" si="21"/>
        <v xml:space="preserve">  </v>
      </c>
      <c r="O108" s="195" t="str">
        <f t="shared" si="22"/>
        <v xml:space="preserve">  </v>
      </c>
      <c r="P108" s="195" t="str">
        <f t="shared" si="17"/>
        <v xml:space="preserve">  </v>
      </c>
      <c r="Q108" s="115" t="str">
        <f t="shared" si="20"/>
        <v xml:space="preserve">  </v>
      </c>
      <c r="R108" s="195" t="str">
        <f t="shared" si="16"/>
        <v xml:space="preserve">  </v>
      </c>
      <c r="S108" s="465">
        <f t="shared" si="18"/>
        <v>1</v>
      </c>
      <c r="T108" s="32">
        <v>2</v>
      </c>
      <c r="U108" s="32">
        <f t="shared" si="25"/>
        <v>2</v>
      </c>
      <c r="V108" s="73" t="s">
        <v>91</v>
      </c>
      <c r="W108" s="137"/>
      <c r="X108" s="138"/>
    </row>
    <row r="109" spans="1:24" s="27" customFormat="1" ht="26.25" customHeight="1">
      <c r="A109" s="265" t="s">
        <v>114</v>
      </c>
      <c r="B109" s="135" t="s">
        <v>81</v>
      </c>
      <c r="C109" s="64" t="s">
        <v>86</v>
      </c>
      <c r="D109" s="169" t="s">
        <v>358</v>
      </c>
      <c r="E109" s="30">
        <v>1</v>
      </c>
      <c r="F109" s="26">
        <v>1</v>
      </c>
      <c r="G109" s="26">
        <v>0</v>
      </c>
      <c r="H109" s="449">
        <v>1</v>
      </c>
      <c r="I109" s="30">
        <v>1</v>
      </c>
      <c r="J109" s="30">
        <v>1</v>
      </c>
      <c r="K109" s="30">
        <v>1</v>
      </c>
      <c r="L109" s="195">
        <f t="shared" si="24"/>
        <v>1</v>
      </c>
      <c r="M109" s="452">
        <v>1</v>
      </c>
      <c r="N109" s="195">
        <f t="shared" si="21"/>
        <v>1</v>
      </c>
      <c r="O109" s="195">
        <f t="shared" si="22"/>
        <v>1</v>
      </c>
      <c r="P109" s="195">
        <f t="shared" si="17"/>
        <v>1</v>
      </c>
      <c r="Q109" s="115">
        <f t="shared" si="20"/>
        <v>0</v>
      </c>
      <c r="R109" s="195">
        <f t="shared" si="16"/>
        <v>0</v>
      </c>
      <c r="S109" s="465">
        <f t="shared" si="18"/>
        <v>1</v>
      </c>
      <c r="T109" s="30">
        <v>7</v>
      </c>
      <c r="U109" s="32">
        <f t="shared" si="25"/>
        <v>7</v>
      </c>
      <c r="V109" s="73" t="s">
        <v>53</v>
      </c>
      <c r="W109" s="139"/>
      <c r="X109" s="138"/>
    </row>
    <row r="110" spans="1:24" s="27" customFormat="1" ht="24" customHeight="1">
      <c r="A110" s="265" t="s">
        <v>114</v>
      </c>
      <c r="B110" s="135" t="s">
        <v>92</v>
      </c>
      <c r="C110" s="31" t="s">
        <v>93</v>
      </c>
      <c r="D110" s="135" t="s">
        <v>96</v>
      </c>
      <c r="E110" s="30">
        <v>1</v>
      </c>
      <c r="F110" s="30">
        <v>0</v>
      </c>
      <c r="G110" s="30">
        <v>0</v>
      </c>
      <c r="H110" s="449">
        <v>1</v>
      </c>
      <c r="I110" s="30">
        <v>1</v>
      </c>
      <c r="J110" s="30">
        <v>0</v>
      </c>
      <c r="K110" s="30">
        <v>0</v>
      </c>
      <c r="L110" s="195">
        <f t="shared" si="24"/>
        <v>1</v>
      </c>
      <c r="M110" s="449">
        <v>0</v>
      </c>
      <c r="N110" s="195">
        <f t="shared" si="21"/>
        <v>1</v>
      </c>
      <c r="O110" s="195" t="str">
        <f t="shared" si="22"/>
        <v xml:space="preserve">  </v>
      </c>
      <c r="P110" s="195" t="str">
        <f t="shared" si="17"/>
        <v xml:space="preserve">  </v>
      </c>
      <c r="Q110" s="115" t="str">
        <f t="shared" si="20"/>
        <v xml:space="preserve">  </v>
      </c>
      <c r="R110" s="195" t="str">
        <f t="shared" si="16"/>
        <v xml:space="preserve">  </v>
      </c>
      <c r="S110" s="465" t="e">
        <f t="shared" si="18"/>
        <v>#DIV/0!</v>
      </c>
      <c r="T110" s="30">
        <v>2</v>
      </c>
      <c r="U110" s="30">
        <f t="shared" si="25"/>
        <v>2</v>
      </c>
      <c r="V110" s="73" t="s">
        <v>53</v>
      </c>
      <c r="W110" s="135" t="s">
        <v>101</v>
      </c>
      <c r="X110" s="138"/>
    </row>
    <row r="111" spans="1:24" s="27" customFormat="1" ht="24" customHeight="1">
      <c r="A111" s="265" t="s">
        <v>114</v>
      </c>
      <c r="B111" s="135" t="s">
        <v>92</v>
      </c>
      <c r="C111" s="31" t="s">
        <v>68</v>
      </c>
      <c r="D111" s="135"/>
      <c r="E111" s="30">
        <v>625</v>
      </c>
      <c r="F111" s="30">
        <v>1500</v>
      </c>
      <c r="G111" s="30">
        <v>466</v>
      </c>
      <c r="H111" s="449">
        <v>800</v>
      </c>
      <c r="I111" s="30">
        <v>800</v>
      </c>
      <c r="J111" s="30">
        <v>1500</v>
      </c>
      <c r="K111" s="30">
        <v>1200</v>
      </c>
      <c r="L111" s="195">
        <f t="shared" si="24"/>
        <v>0.78125</v>
      </c>
      <c r="M111" s="449">
        <v>800</v>
      </c>
      <c r="N111" s="195">
        <f t="shared" si="21"/>
        <v>0.78125</v>
      </c>
      <c r="O111" s="195">
        <f t="shared" si="22"/>
        <v>1</v>
      </c>
      <c r="P111" s="195">
        <f t="shared" si="17"/>
        <v>1</v>
      </c>
      <c r="Q111" s="115">
        <f t="shared" si="20"/>
        <v>0.38833333333333331</v>
      </c>
      <c r="R111" s="195">
        <f t="shared" si="16"/>
        <v>0.38833333333333331</v>
      </c>
      <c r="S111" s="465">
        <f t="shared" si="18"/>
        <v>1</v>
      </c>
      <c r="T111" s="30">
        <v>144</v>
      </c>
      <c r="U111" s="30">
        <f t="shared" si="25"/>
        <v>144</v>
      </c>
      <c r="V111" s="73" t="s">
        <v>98</v>
      </c>
      <c r="W111" s="137"/>
      <c r="X111" s="138"/>
    </row>
    <row r="112" spans="1:24" s="27" customFormat="1" ht="24.75" customHeight="1">
      <c r="A112" s="265" t="s">
        <v>114</v>
      </c>
      <c r="B112" s="135" t="s">
        <v>92</v>
      </c>
      <c r="C112" s="31" t="s">
        <v>68</v>
      </c>
      <c r="D112" s="135" t="s">
        <v>97</v>
      </c>
      <c r="E112" s="30">
        <v>3</v>
      </c>
      <c r="F112" s="30">
        <v>3</v>
      </c>
      <c r="G112" s="30">
        <v>3</v>
      </c>
      <c r="H112" s="449">
        <v>3</v>
      </c>
      <c r="I112" s="30">
        <v>3</v>
      </c>
      <c r="J112" s="30">
        <v>3</v>
      </c>
      <c r="K112" s="30">
        <v>3</v>
      </c>
      <c r="L112" s="195">
        <f t="shared" si="24"/>
        <v>1</v>
      </c>
      <c r="M112" s="449">
        <v>3</v>
      </c>
      <c r="N112" s="195">
        <f t="shared" si="21"/>
        <v>1</v>
      </c>
      <c r="O112" s="195">
        <f t="shared" si="22"/>
        <v>1</v>
      </c>
      <c r="P112" s="195">
        <f t="shared" si="17"/>
        <v>1</v>
      </c>
      <c r="Q112" s="115">
        <f t="shared" si="20"/>
        <v>1</v>
      </c>
      <c r="R112" s="195">
        <f t="shared" ref="R112:R132" si="26">IF(Q112="  ","  ",IFERROR(IF(Q112&gt;=100%,100%,G112/K112),0))</f>
        <v>1</v>
      </c>
      <c r="S112" s="465">
        <f t="shared" si="18"/>
        <v>1</v>
      </c>
      <c r="T112" s="30">
        <v>2</v>
      </c>
      <c r="U112" s="30">
        <f t="shared" si="25"/>
        <v>2</v>
      </c>
      <c r="V112" s="73" t="s">
        <v>99</v>
      </c>
      <c r="W112" s="137"/>
      <c r="X112" s="138"/>
    </row>
    <row r="113" spans="1:24" s="27" customFormat="1" ht="26.25" customHeight="1">
      <c r="A113" s="265" t="s">
        <v>114</v>
      </c>
      <c r="B113" s="135" t="s">
        <v>92</v>
      </c>
      <c r="C113" s="64" t="s">
        <v>94</v>
      </c>
      <c r="D113" s="135" t="s">
        <v>97</v>
      </c>
      <c r="E113" s="30">
        <v>3</v>
      </c>
      <c r="F113" s="30">
        <v>3</v>
      </c>
      <c r="G113" s="30">
        <v>3</v>
      </c>
      <c r="H113" s="449">
        <v>3</v>
      </c>
      <c r="I113" s="30">
        <v>3</v>
      </c>
      <c r="J113" s="30">
        <v>3</v>
      </c>
      <c r="K113" s="30">
        <v>3</v>
      </c>
      <c r="L113" s="195">
        <f t="shared" si="24"/>
        <v>1</v>
      </c>
      <c r="M113" s="449">
        <v>3</v>
      </c>
      <c r="N113" s="195">
        <f t="shared" si="21"/>
        <v>1</v>
      </c>
      <c r="O113" s="195">
        <f t="shared" si="22"/>
        <v>1</v>
      </c>
      <c r="P113" s="195">
        <f t="shared" ref="P113:P144" si="27">IF(O113="  ","  ",IFERROR(IF(O113&gt;=100%,100%,G113/K113),0))</f>
        <v>1</v>
      </c>
      <c r="Q113" s="115">
        <f t="shared" si="20"/>
        <v>1</v>
      </c>
      <c r="R113" s="195">
        <f t="shared" si="26"/>
        <v>1</v>
      </c>
      <c r="S113" s="465">
        <f t="shared" si="18"/>
        <v>1</v>
      </c>
      <c r="T113" s="30">
        <v>3</v>
      </c>
      <c r="U113" s="30">
        <f t="shared" si="25"/>
        <v>3</v>
      </c>
      <c r="V113" s="73" t="s">
        <v>100</v>
      </c>
      <c r="W113" s="137"/>
      <c r="X113" s="138"/>
    </row>
    <row r="114" spans="1:24" s="27" customFormat="1" ht="24" customHeight="1">
      <c r="A114" s="265" t="s">
        <v>114</v>
      </c>
      <c r="B114" s="135" t="s">
        <v>92</v>
      </c>
      <c r="C114" s="31" t="s">
        <v>95</v>
      </c>
      <c r="D114" s="135" t="s">
        <v>97</v>
      </c>
      <c r="E114" s="30">
        <v>33</v>
      </c>
      <c r="F114" s="30">
        <v>33</v>
      </c>
      <c r="G114" s="30">
        <v>33</v>
      </c>
      <c r="H114" s="449">
        <v>33</v>
      </c>
      <c r="I114" s="30">
        <v>33</v>
      </c>
      <c r="J114" s="30">
        <v>33</v>
      </c>
      <c r="K114" s="30">
        <v>33</v>
      </c>
      <c r="L114" s="195">
        <f t="shared" si="24"/>
        <v>1</v>
      </c>
      <c r="M114" s="449">
        <v>33</v>
      </c>
      <c r="N114" s="195">
        <f t="shared" si="21"/>
        <v>1</v>
      </c>
      <c r="O114" s="195">
        <f t="shared" si="22"/>
        <v>1</v>
      </c>
      <c r="P114" s="195">
        <f t="shared" si="27"/>
        <v>1</v>
      </c>
      <c r="Q114" s="115">
        <f t="shared" si="20"/>
        <v>1</v>
      </c>
      <c r="R114" s="195">
        <f t="shared" si="26"/>
        <v>1</v>
      </c>
      <c r="S114" s="465">
        <f t="shared" si="18"/>
        <v>1</v>
      </c>
      <c r="T114" s="30">
        <v>5</v>
      </c>
      <c r="U114" s="30">
        <f t="shared" si="25"/>
        <v>5</v>
      </c>
      <c r="V114" s="73" t="s">
        <v>100</v>
      </c>
      <c r="W114" s="139"/>
      <c r="X114" s="138"/>
    </row>
    <row r="115" spans="1:24" s="27" customFormat="1" ht="24" customHeight="1">
      <c r="A115" s="265" t="s">
        <v>114</v>
      </c>
      <c r="B115" s="135" t="s">
        <v>102</v>
      </c>
      <c r="C115" s="31" t="s">
        <v>104</v>
      </c>
      <c r="D115" s="135" t="s">
        <v>103</v>
      </c>
      <c r="E115" s="30">
        <v>21</v>
      </c>
      <c r="F115" s="30">
        <v>21</v>
      </c>
      <c r="G115" s="30">
        <v>33</v>
      </c>
      <c r="H115" s="449">
        <v>2</v>
      </c>
      <c r="I115" s="30">
        <v>21</v>
      </c>
      <c r="J115" s="30">
        <v>21</v>
      </c>
      <c r="K115" s="30">
        <v>21</v>
      </c>
      <c r="L115" s="195">
        <f t="shared" si="24"/>
        <v>1</v>
      </c>
      <c r="M115" s="449">
        <v>21</v>
      </c>
      <c r="N115" s="195">
        <f t="shared" si="21"/>
        <v>1</v>
      </c>
      <c r="O115" s="195">
        <f t="shared" si="22"/>
        <v>1</v>
      </c>
      <c r="P115" s="195">
        <f t="shared" si="27"/>
        <v>1</v>
      </c>
      <c r="Q115" s="115">
        <f t="shared" si="20"/>
        <v>1.5714285714285714</v>
      </c>
      <c r="R115" s="195">
        <f t="shared" si="26"/>
        <v>1</v>
      </c>
      <c r="S115" s="465">
        <f t="shared" si="18"/>
        <v>9.5238095238095233E-2</v>
      </c>
      <c r="T115" s="30">
        <v>10</v>
      </c>
      <c r="U115" s="30">
        <f t="shared" si="25"/>
        <v>10</v>
      </c>
      <c r="V115" s="42" t="s">
        <v>105</v>
      </c>
      <c r="W115" s="140" t="s">
        <v>106</v>
      </c>
      <c r="X115" s="138"/>
    </row>
    <row r="116" spans="1:24" s="27" customFormat="1" ht="21" customHeight="1">
      <c r="A116" s="265" t="s">
        <v>114</v>
      </c>
      <c r="B116" s="135" t="s">
        <v>102</v>
      </c>
      <c r="C116" s="31" t="s">
        <v>104</v>
      </c>
      <c r="D116" s="135" t="s">
        <v>103</v>
      </c>
      <c r="E116" s="30">
        <v>33</v>
      </c>
      <c r="F116" s="30">
        <v>33</v>
      </c>
      <c r="G116" s="30">
        <v>27</v>
      </c>
      <c r="H116" s="449">
        <v>33</v>
      </c>
      <c r="I116" s="30">
        <v>33</v>
      </c>
      <c r="J116" s="30">
        <v>33</v>
      </c>
      <c r="K116" s="30">
        <v>33</v>
      </c>
      <c r="L116" s="195">
        <f t="shared" si="24"/>
        <v>1</v>
      </c>
      <c r="M116" s="449">
        <v>33</v>
      </c>
      <c r="N116" s="195">
        <f t="shared" si="21"/>
        <v>1</v>
      </c>
      <c r="O116" s="195">
        <f t="shared" si="22"/>
        <v>1</v>
      </c>
      <c r="P116" s="195">
        <f t="shared" si="27"/>
        <v>1</v>
      </c>
      <c r="Q116" s="115">
        <f t="shared" si="20"/>
        <v>0.81818181818181823</v>
      </c>
      <c r="R116" s="195">
        <f t="shared" si="26"/>
        <v>0.81818181818181823</v>
      </c>
      <c r="S116" s="465">
        <f t="shared" si="18"/>
        <v>1</v>
      </c>
      <c r="T116" s="30">
        <v>10</v>
      </c>
      <c r="U116" s="30">
        <f t="shared" si="25"/>
        <v>10</v>
      </c>
      <c r="V116" s="42" t="s">
        <v>107</v>
      </c>
      <c r="W116" s="141"/>
      <c r="X116" s="138"/>
    </row>
    <row r="117" spans="1:24" s="27" customFormat="1" ht="21.75" customHeight="1">
      <c r="A117" s="265" t="s">
        <v>114</v>
      </c>
      <c r="B117" s="135" t="s">
        <v>102</v>
      </c>
      <c r="C117" s="31" t="s">
        <v>82</v>
      </c>
      <c r="D117" s="135" t="s">
        <v>103</v>
      </c>
      <c r="E117" s="30">
        <v>60</v>
      </c>
      <c r="F117" s="30">
        <v>60</v>
      </c>
      <c r="G117" s="30">
        <v>60</v>
      </c>
      <c r="H117" s="449">
        <v>60</v>
      </c>
      <c r="I117" s="30">
        <v>60</v>
      </c>
      <c r="J117" s="30">
        <v>60</v>
      </c>
      <c r="K117" s="30">
        <v>60</v>
      </c>
      <c r="L117" s="195">
        <f t="shared" si="24"/>
        <v>1</v>
      </c>
      <c r="M117" s="449">
        <v>60</v>
      </c>
      <c r="N117" s="195">
        <f t="shared" si="21"/>
        <v>1</v>
      </c>
      <c r="O117" s="195">
        <f t="shared" si="22"/>
        <v>1</v>
      </c>
      <c r="P117" s="195">
        <f t="shared" si="27"/>
        <v>1</v>
      </c>
      <c r="Q117" s="115">
        <f t="shared" si="20"/>
        <v>1</v>
      </c>
      <c r="R117" s="195">
        <f t="shared" si="26"/>
        <v>1</v>
      </c>
      <c r="S117" s="465">
        <f t="shared" si="18"/>
        <v>1</v>
      </c>
      <c r="T117" s="30">
        <v>10</v>
      </c>
      <c r="U117" s="30">
        <f t="shared" si="25"/>
        <v>10</v>
      </c>
      <c r="V117" s="42" t="s">
        <v>108</v>
      </c>
      <c r="W117" s="142"/>
      <c r="X117" s="138"/>
    </row>
    <row r="118" spans="1:24" s="27" customFormat="1" ht="20.25" customHeight="1">
      <c r="A118" s="265" t="s">
        <v>114</v>
      </c>
      <c r="B118" s="135" t="s">
        <v>109</v>
      </c>
      <c r="C118" s="31" t="s">
        <v>111</v>
      </c>
      <c r="D118" s="135" t="s">
        <v>110</v>
      </c>
      <c r="E118" s="30">
        <v>1</v>
      </c>
      <c r="F118" s="30">
        <v>1</v>
      </c>
      <c r="G118" s="30">
        <v>1</v>
      </c>
      <c r="H118" s="449">
        <v>1</v>
      </c>
      <c r="I118" s="30">
        <v>1</v>
      </c>
      <c r="J118" s="30">
        <v>1</v>
      </c>
      <c r="K118" s="30">
        <v>1</v>
      </c>
      <c r="L118" s="195">
        <f t="shared" si="24"/>
        <v>1</v>
      </c>
      <c r="M118" s="449">
        <v>1</v>
      </c>
      <c r="N118" s="195">
        <f t="shared" si="21"/>
        <v>1</v>
      </c>
      <c r="O118" s="195">
        <f t="shared" si="22"/>
        <v>1</v>
      </c>
      <c r="P118" s="195">
        <f t="shared" si="27"/>
        <v>1</v>
      </c>
      <c r="Q118" s="115">
        <f t="shared" si="20"/>
        <v>1</v>
      </c>
      <c r="R118" s="195">
        <f t="shared" si="26"/>
        <v>1</v>
      </c>
      <c r="S118" s="465">
        <f t="shared" si="18"/>
        <v>1</v>
      </c>
      <c r="T118" s="30">
        <v>4</v>
      </c>
      <c r="U118" s="30">
        <f t="shared" si="25"/>
        <v>4</v>
      </c>
      <c r="V118" s="73" t="s">
        <v>108</v>
      </c>
      <c r="W118" s="140" t="s">
        <v>113</v>
      </c>
      <c r="X118" s="138"/>
    </row>
    <row r="119" spans="1:24" s="27" customFormat="1" ht="22.5" customHeight="1">
      <c r="A119" s="265" t="s">
        <v>114</v>
      </c>
      <c r="B119" s="135" t="s">
        <v>109</v>
      </c>
      <c r="C119" s="31" t="s">
        <v>111</v>
      </c>
      <c r="D119" s="135" t="s">
        <v>110</v>
      </c>
      <c r="E119" s="30">
        <v>1</v>
      </c>
      <c r="F119" s="30">
        <v>1</v>
      </c>
      <c r="G119" s="30">
        <v>1</v>
      </c>
      <c r="H119" s="449">
        <v>1</v>
      </c>
      <c r="I119" s="30">
        <v>1</v>
      </c>
      <c r="J119" s="30">
        <v>1</v>
      </c>
      <c r="K119" s="30">
        <v>1</v>
      </c>
      <c r="L119" s="195">
        <f t="shared" si="24"/>
        <v>1</v>
      </c>
      <c r="M119" s="449">
        <v>1</v>
      </c>
      <c r="N119" s="195">
        <f t="shared" si="21"/>
        <v>1</v>
      </c>
      <c r="O119" s="195">
        <f t="shared" si="22"/>
        <v>1</v>
      </c>
      <c r="P119" s="195">
        <f t="shared" si="27"/>
        <v>1</v>
      </c>
      <c r="Q119" s="115">
        <f t="shared" si="20"/>
        <v>1</v>
      </c>
      <c r="R119" s="195">
        <f t="shared" si="26"/>
        <v>1</v>
      </c>
      <c r="S119" s="465">
        <f t="shared" si="18"/>
        <v>1</v>
      </c>
      <c r="T119" s="30">
        <v>4</v>
      </c>
      <c r="U119" s="30">
        <f t="shared" si="25"/>
        <v>4</v>
      </c>
      <c r="V119" s="73" t="s">
        <v>108</v>
      </c>
      <c r="W119" s="141"/>
      <c r="X119" s="138"/>
    </row>
    <row r="120" spans="1:24" s="27" customFormat="1" ht="22.5" customHeight="1">
      <c r="A120" s="265" t="s">
        <v>114</v>
      </c>
      <c r="B120" s="135" t="s">
        <v>109</v>
      </c>
      <c r="C120" s="31" t="s">
        <v>111</v>
      </c>
      <c r="D120" s="135" t="s">
        <v>110</v>
      </c>
      <c r="E120" s="30">
        <v>1</v>
      </c>
      <c r="F120" s="30">
        <v>1</v>
      </c>
      <c r="G120" s="30">
        <v>1</v>
      </c>
      <c r="H120" s="449">
        <v>1</v>
      </c>
      <c r="I120" s="30">
        <v>1</v>
      </c>
      <c r="J120" s="30">
        <v>1</v>
      </c>
      <c r="K120" s="30">
        <v>1</v>
      </c>
      <c r="L120" s="195">
        <f t="shared" si="24"/>
        <v>1</v>
      </c>
      <c r="M120" s="449">
        <v>1</v>
      </c>
      <c r="N120" s="195">
        <f t="shared" si="21"/>
        <v>1</v>
      </c>
      <c r="O120" s="195">
        <f t="shared" si="22"/>
        <v>1</v>
      </c>
      <c r="P120" s="195">
        <f t="shared" si="27"/>
        <v>1</v>
      </c>
      <c r="Q120" s="115">
        <f t="shared" si="20"/>
        <v>1</v>
      </c>
      <c r="R120" s="195">
        <f t="shared" si="26"/>
        <v>1</v>
      </c>
      <c r="S120" s="465">
        <f t="shared" si="18"/>
        <v>1</v>
      </c>
      <c r="T120" s="30">
        <v>4</v>
      </c>
      <c r="U120" s="30">
        <f t="shared" si="25"/>
        <v>4</v>
      </c>
      <c r="V120" s="73" t="s">
        <v>108</v>
      </c>
      <c r="W120" s="141"/>
      <c r="X120" s="138"/>
    </row>
    <row r="121" spans="1:24" s="27" customFormat="1" ht="23.25" customHeight="1">
      <c r="A121" s="265" t="s">
        <v>114</v>
      </c>
      <c r="B121" s="135" t="s">
        <v>109</v>
      </c>
      <c r="C121" s="31" t="s">
        <v>111</v>
      </c>
      <c r="D121" s="135" t="s">
        <v>110</v>
      </c>
      <c r="E121" s="30">
        <v>1</v>
      </c>
      <c r="F121" s="30">
        <v>1</v>
      </c>
      <c r="G121" s="30">
        <v>1</v>
      </c>
      <c r="H121" s="449">
        <v>1</v>
      </c>
      <c r="I121" s="30">
        <v>1</v>
      </c>
      <c r="J121" s="30">
        <v>1</v>
      </c>
      <c r="K121" s="30">
        <v>1</v>
      </c>
      <c r="L121" s="195">
        <f t="shared" si="24"/>
        <v>1</v>
      </c>
      <c r="M121" s="449">
        <v>1</v>
      </c>
      <c r="N121" s="195">
        <f t="shared" si="21"/>
        <v>1</v>
      </c>
      <c r="O121" s="195">
        <f t="shared" si="22"/>
        <v>1</v>
      </c>
      <c r="P121" s="195">
        <f t="shared" si="27"/>
        <v>1</v>
      </c>
      <c r="Q121" s="115">
        <f t="shared" si="20"/>
        <v>1</v>
      </c>
      <c r="R121" s="195">
        <f t="shared" si="26"/>
        <v>1</v>
      </c>
      <c r="S121" s="465">
        <f t="shared" si="18"/>
        <v>1</v>
      </c>
      <c r="T121" s="30">
        <v>4</v>
      </c>
      <c r="U121" s="30">
        <f t="shared" si="25"/>
        <v>4</v>
      </c>
      <c r="V121" s="73" t="s">
        <v>108</v>
      </c>
      <c r="W121" s="141"/>
      <c r="X121" s="138"/>
    </row>
    <row r="122" spans="1:24" s="27" customFormat="1" ht="21.75" customHeight="1">
      <c r="A122" s="265" t="s">
        <v>114</v>
      </c>
      <c r="B122" s="135" t="s">
        <v>109</v>
      </c>
      <c r="C122" s="31" t="s">
        <v>111</v>
      </c>
      <c r="D122" s="135" t="s">
        <v>110</v>
      </c>
      <c r="E122" s="30">
        <v>1</v>
      </c>
      <c r="F122" s="30">
        <v>1</v>
      </c>
      <c r="G122" s="30">
        <v>0</v>
      </c>
      <c r="H122" s="449">
        <v>1</v>
      </c>
      <c r="I122" s="30">
        <v>1</v>
      </c>
      <c r="J122" s="30">
        <v>1</v>
      </c>
      <c r="K122" s="30">
        <v>1</v>
      </c>
      <c r="L122" s="195">
        <f t="shared" si="24"/>
        <v>1</v>
      </c>
      <c r="M122" s="449">
        <v>1</v>
      </c>
      <c r="N122" s="195">
        <f t="shared" si="21"/>
        <v>1</v>
      </c>
      <c r="O122" s="195">
        <f t="shared" si="22"/>
        <v>1</v>
      </c>
      <c r="P122" s="195">
        <f t="shared" si="27"/>
        <v>1</v>
      </c>
      <c r="Q122" s="115">
        <f t="shared" si="20"/>
        <v>0</v>
      </c>
      <c r="R122" s="195">
        <f t="shared" si="26"/>
        <v>0</v>
      </c>
      <c r="S122" s="465">
        <f t="shared" si="18"/>
        <v>1</v>
      </c>
      <c r="T122" s="30">
        <v>4</v>
      </c>
      <c r="U122" s="30">
        <f t="shared" si="25"/>
        <v>4</v>
      </c>
      <c r="V122" s="73" t="s">
        <v>108</v>
      </c>
      <c r="W122" s="141"/>
      <c r="X122" s="138"/>
    </row>
    <row r="123" spans="1:24" s="27" customFormat="1" ht="24.75" customHeight="1">
      <c r="A123" s="265" t="s">
        <v>114</v>
      </c>
      <c r="B123" s="135" t="s">
        <v>109</v>
      </c>
      <c r="C123" s="31" t="s">
        <v>112</v>
      </c>
      <c r="D123" s="135" t="s">
        <v>110</v>
      </c>
      <c r="E123" s="30">
        <v>0</v>
      </c>
      <c r="F123" s="30">
        <v>1</v>
      </c>
      <c r="G123" s="30">
        <v>0</v>
      </c>
      <c r="H123" s="449">
        <v>1</v>
      </c>
      <c r="I123" s="30">
        <v>0</v>
      </c>
      <c r="J123" s="30">
        <v>1</v>
      </c>
      <c r="K123" s="30">
        <v>0</v>
      </c>
      <c r="L123" s="195" t="str">
        <f t="shared" si="24"/>
        <v xml:space="preserve">  </v>
      </c>
      <c r="M123" s="449">
        <v>1</v>
      </c>
      <c r="N123" s="195" t="str">
        <f t="shared" si="21"/>
        <v xml:space="preserve">  </v>
      </c>
      <c r="O123" s="195">
        <f t="shared" si="22"/>
        <v>1</v>
      </c>
      <c r="P123" s="195">
        <f t="shared" si="27"/>
        <v>1</v>
      </c>
      <c r="Q123" s="115" t="str">
        <f t="shared" si="20"/>
        <v xml:space="preserve">  </v>
      </c>
      <c r="R123" s="195" t="str">
        <f t="shared" si="26"/>
        <v xml:space="preserve">  </v>
      </c>
      <c r="S123" s="465">
        <f t="shared" si="18"/>
        <v>1</v>
      </c>
      <c r="T123" s="30">
        <v>4</v>
      </c>
      <c r="U123" s="30">
        <f t="shared" si="25"/>
        <v>4</v>
      </c>
      <c r="V123" s="73" t="s">
        <v>108</v>
      </c>
      <c r="W123" s="141"/>
      <c r="X123" s="138"/>
    </row>
    <row r="124" spans="1:24" s="27" customFormat="1" ht="20.25" customHeight="1">
      <c r="A124" s="265" t="s">
        <v>114</v>
      </c>
      <c r="B124" s="135" t="s">
        <v>109</v>
      </c>
      <c r="C124" s="31" t="s">
        <v>111</v>
      </c>
      <c r="D124" s="135" t="s">
        <v>110</v>
      </c>
      <c r="E124" s="30">
        <v>0</v>
      </c>
      <c r="F124" s="30">
        <v>1</v>
      </c>
      <c r="G124" s="30">
        <v>1</v>
      </c>
      <c r="H124" s="449">
        <v>1</v>
      </c>
      <c r="I124" s="30">
        <v>0</v>
      </c>
      <c r="J124" s="30">
        <v>1</v>
      </c>
      <c r="K124" s="30">
        <v>0</v>
      </c>
      <c r="L124" s="195" t="str">
        <f t="shared" si="24"/>
        <v xml:space="preserve">  </v>
      </c>
      <c r="M124" s="449">
        <v>1</v>
      </c>
      <c r="N124" s="195" t="str">
        <f t="shared" si="21"/>
        <v xml:space="preserve">  </v>
      </c>
      <c r="O124" s="195">
        <f t="shared" si="22"/>
        <v>1</v>
      </c>
      <c r="P124" s="195">
        <f t="shared" si="27"/>
        <v>1</v>
      </c>
      <c r="Q124" s="115" t="str">
        <f t="shared" si="20"/>
        <v xml:space="preserve">  </v>
      </c>
      <c r="R124" s="195" t="str">
        <f t="shared" si="26"/>
        <v xml:space="preserve">  </v>
      </c>
      <c r="S124" s="465">
        <f t="shared" si="18"/>
        <v>1</v>
      </c>
      <c r="T124" s="30">
        <v>4</v>
      </c>
      <c r="U124" s="30">
        <f t="shared" si="25"/>
        <v>4</v>
      </c>
      <c r="V124" s="73" t="s">
        <v>108</v>
      </c>
      <c r="W124" s="141"/>
      <c r="X124" s="138"/>
    </row>
    <row r="125" spans="1:24" s="27" customFormat="1" ht="21" customHeight="1">
      <c r="A125" s="265" t="s">
        <v>114</v>
      </c>
      <c r="B125" s="135" t="s">
        <v>109</v>
      </c>
      <c r="C125" s="31" t="s">
        <v>111</v>
      </c>
      <c r="D125" s="135" t="s">
        <v>110</v>
      </c>
      <c r="E125" s="30">
        <v>0</v>
      </c>
      <c r="F125" s="30">
        <v>1</v>
      </c>
      <c r="G125" s="30">
        <v>0</v>
      </c>
      <c r="H125" s="449">
        <v>1</v>
      </c>
      <c r="I125" s="30">
        <v>0</v>
      </c>
      <c r="J125" s="30">
        <v>1</v>
      </c>
      <c r="K125" s="30">
        <v>0</v>
      </c>
      <c r="L125" s="195" t="str">
        <f t="shared" si="24"/>
        <v xml:space="preserve">  </v>
      </c>
      <c r="M125" s="449">
        <v>1</v>
      </c>
      <c r="N125" s="195" t="str">
        <f t="shared" si="21"/>
        <v xml:space="preserve">  </v>
      </c>
      <c r="O125" s="195">
        <f t="shared" si="22"/>
        <v>1</v>
      </c>
      <c r="P125" s="195">
        <f t="shared" si="27"/>
        <v>1</v>
      </c>
      <c r="Q125" s="115" t="str">
        <f t="shared" si="20"/>
        <v xml:space="preserve">  </v>
      </c>
      <c r="R125" s="195" t="str">
        <f t="shared" si="26"/>
        <v xml:space="preserve">  </v>
      </c>
      <c r="S125" s="465">
        <f t="shared" si="18"/>
        <v>1</v>
      </c>
      <c r="T125" s="30">
        <v>4</v>
      </c>
      <c r="U125" s="30">
        <f t="shared" si="25"/>
        <v>4</v>
      </c>
      <c r="V125" s="73" t="s">
        <v>108</v>
      </c>
      <c r="W125" s="141"/>
      <c r="X125" s="138"/>
    </row>
    <row r="126" spans="1:24" s="27" customFormat="1" ht="21.75" customHeight="1">
      <c r="A126" s="265" t="s">
        <v>114</v>
      </c>
      <c r="B126" s="135" t="s">
        <v>109</v>
      </c>
      <c r="C126" s="31" t="s">
        <v>111</v>
      </c>
      <c r="D126" s="135" t="s">
        <v>110</v>
      </c>
      <c r="E126" s="30">
        <v>0</v>
      </c>
      <c r="F126" s="30">
        <v>1</v>
      </c>
      <c r="G126" s="30">
        <v>0</v>
      </c>
      <c r="H126" s="449">
        <v>1</v>
      </c>
      <c r="I126" s="30">
        <v>0</v>
      </c>
      <c r="J126" s="30">
        <v>1</v>
      </c>
      <c r="K126" s="30">
        <v>0</v>
      </c>
      <c r="L126" s="195" t="str">
        <f t="shared" si="24"/>
        <v xml:space="preserve">  </v>
      </c>
      <c r="M126" s="449">
        <v>1</v>
      </c>
      <c r="N126" s="195" t="str">
        <f t="shared" si="21"/>
        <v xml:space="preserve">  </v>
      </c>
      <c r="O126" s="195">
        <f t="shared" si="22"/>
        <v>1</v>
      </c>
      <c r="P126" s="195">
        <f t="shared" si="27"/>
        <v>1</v>
      </c>
      <c r="Q126" s="115" t="str">
        <f t="shared" si="20"/>
        <v xml:space="preserve">  </v>
      </c>
      <c r="R126" s="195" t="str">
        <f t="shared" si="26"/>
        <v xml:space="preserve">  </v>
      </c>
      <c r="S126" s="465">
        <f t="shared" si="18"/>
        <v>1</v>
      </c>
      <c r="T126" s="30">
        <v>4</v>
      </c>
      <c r="U126" s="30">
        <f t="shared" si="25"/>
        <v>4</v>
      </c>
      <c r="V126" s="73" t="s">
        <v>108</v>
      </c>
      <c r="W126" s="141"/>
      <c r="X126" s="138"/>
    </row>
    <row r="127" spans="1:24" s="27" customFormat="1" ht="20.25" customHeight="1">
      <c r="A127" s="265" t="s">
        <v>114</v>
      </c>
      <c r="B127" s="135" t="s">
        <v>109</v>
      </c>
      <c r="C127" s="31" t="s">
        <v>111</v>
      </c>
      <c r="D127" s="135" t="s">
        <v>110</v>
      </c>
      <c r="E127" s="30">
        <v>1</v>
      </c>
      <c r="F127" s="30">
        <v>1</v>
      </c>
      <c r="G127" s="30">
        <v>1</v>
      </c>
      <c r="H127" s="449">
        <v>1</v>
      </c>
      <c r="I127" s="30">
        <v>1</v>
      </c>
      <c r="J127" s="30">
        <v>1</v>
      </c>
      <c r="K127" s="30">
        <v>1</v>
      </c>
      <c r="L127" s="195">
        <f t="shared" si="24"/>
        <v>1</v>
      </c>
      <c r="M127" s="449">
        <v>1</v>
      </c>
      <c r="N127" s="195">
        <f t="shared" si="21"/>
        <v>1</v>
      </c>
      <c r="O127" s="195">
        <f t="shared" si="22"/>
        <v>1</v>
      </c>
      <c r="P127" s="195">
        <f t="shared" si="27"/>
        <v>1</v>
      </c>
      <c r="Q127" s="115">
        <f t="shared" si="20"/>
        <v>1</v>
      </c>
      <c r="R127" s="195">
        <f t="shared" si="26"/>
        <v>1</v>
      </c>
      <c r="S127" s="465">
        <f t="shared" si="18"/>
        <v>1</v>
      </c>
      <c r="T127" s="30">
        <v>4</v>
      </c>
      <c r="U127" s="30">
        <f t="shared" si="25"/>
        <v>4</v>
      </c>
      <c r="V127" s="73" t="s">
        <v>108</v>
      </c>
      <c r="W127" s="141"/>
      <c r="X127" s="138"/>
    </row>
    <row r="128" spans="1:24" s="27" customFormat="1" ht="19.5" customHeight="1">
      <c r="A128" s="265" t="s">
        <v>114</v>
      </c>
      <c r="B128" s="135" t="s">
        <v>109</v>
      </c>
      <c r="C128" s="31" t="s">
        <v>111</v>
      </c>
      <c r="D128" s="135" t="s">
        <v>110</v>
      </c>
      <c r="E128" s="30">
        <v>0</v>
      </c>
      <c r="F128" s="30">
        <v>1</v>
      </c>
      <c r="G128" s="30">
        <v>0</v>
      </c>
      <c r="H128" s="449">
        <v>1</v>
      </c>
      <c r="I128" s="30">
        <v>0</v>
      </c>
      <c r="J128" s="30">
        <v>1</v>
      </c>
      <c r="K128" s="30">
        <v>0</v>
      </c>
      <c r="L128" s="195" t="str">
        <f t="shared" si="24"/>
        <v xml:space="preserve">  </v>
      </c>
      <c r="M128" s="449">
        <v>1</v>
      </c>
      <c r="N128" s="195" t="str">
        <f t="shared" si="21"/>
        <v xml:space="preserve">  </v>
      </c>
      <c r="O128" s="195">
        <f t="shared" si="22"/>
        <v>1</v>
      </c>
      <c r="P128" s="195">
        <f t="shared" si="27"/>
        <v>1</v>
      </c>
      <c r="Q128" s="115" t="str">
        <f t="shared" si="20"/>
        <v xml:space="preserve">  </v>
      </c>
      <c r="R128" s="195" t="str">
        <f t="shared" si="26"/>
        <v xml:space="preserve">  </v>
      </c>
      <c r="S128" s="465">
        <f t="shared" si="18"/>
        <v>1</v>
      </c>
      <c r="T128" s="30">
        <v>4</v>
      </c>
      <c r="U128" s="30">
        <f t="shared" si="25"/>
        <v>4</v>
      </c>
      <c r="V128" s="73" t="s">
        <v>108</v>
      </c>
      <c r="W128" s="142"/>
      <c r="X128" s="143"/>
    </row>
    <row r="129" spans="1:24" s="27" customFormat="1" ht="25.5" customHeight="1">
      <c r="A129" s="265" t="s">
        <v>114</v>
      </c>
      <c r="B129" s="135" t="s">
        <v>109</v>
      </c>
      <c r="C129" s="102"/>
      <c r="D129" s="64" t="s">
        <v>110</v>
      </c>
      <c r="E129" s="346"/>
      <c r="F129" s="346"/>
      <c r="G129" s="346"/>
      <c r="H129" s="450"/>
      <c r="I129" s="346"/>
      <c r="J129" s="346"/>
      <c r="K129" s="346"/>
      <c r="L129" s="195" t="str">
        <f t="shared" si="24"/>
        <v xml:space="preserve">  </v>
      </c>
      <c r="M129" s="450"/>
      <c r="N129" s="195" t="str">
        <f t="shared" si="21"/>
        <v xml:space="preserve">  </v>
      </c>
      <c r="O129" s="195" t="str">
        <f t="shared" si="22"/>
        <v xml:space="preserve">  </v>
      </c>
      <c r="P129" s="195" t="str">
        <f t="shared" si="27"/>
        <v xml:space="preserve">  </v>
      </c>
      <c r="Q129" s="115" t="str">
        <f t="shared" si="20"/>
        <v xml:space="preserve">  </v>
      </c>
      <c r="R129" s="195" t="str">
        <f t="shared" si="26"/>
        <v xml:space="preserve">  </v>
      </c>
      <c r="S129" s="465" t="e">
        <f t="shared" si="18"/>
        <v>#DIV/0!</v>
      </c>
      <c r="T129" s="100"/>
      <c r="U129" s="100"/>
      <c r="V129" s="100"/>
      <c r="W129" s="100"/>
      <c r="X129" s="101"/>
    </row>
    <row r="130" spans="1:24" s="27" customFormat="1" ht="30" customHeight="1">
      <c r="A130" s="265" t="s">
        <v>237</v>
      </c>
      <c r="B130" s="135" t="s">
        <v>266</v>
      </c>
      <c r="C130" s="31" t="s">
        <v>246</v>
      </c>
      <c r="D130" s="64" t="s">
        <v>240</v>
      </c>
      <c r="E130" s="30">
        <v>0</v>
      </c>
      <c r="F130" s="30">
        <v>800</v>
      </c>
      <c r="G130" s="30">
        <v>718</v>
      </c>
      <c r="H130" s="449">
        <v>2</v>
      </c>
      <c r="I130" s="30">
        <v>0</v>
      </c>
      <c r="J130" s="30">
        <v>800</v>
      </c>
      <c r="K130" s="30">
        <v>800</v>
      </c>
      <c r="L130" s="195" t="str">
        <f t="shared" si="24"/>
        <v xml:space="preserve">  </v>
      </c>
      <c r="M130" s="449">
        <v>800</v>
      </c>
      <c r="N130" s="195" t="str">
        <f t="shared" si="21"/>
        <v xml:space="preserve">  </v>
      </c>
      <c r="O130" s="195">
        <f t="shared" si="22"/>
        <v>1</v>
      </c>
      <c r="P130" s="195">
        <f t="shared" si="27"/>
        <v>1</v>
      </c>
      <c r="Q130" s="115">
        <f t="shared" si="20"/>
        <v>0.89749999999999996</v>
      </c>
      <c r="R130" s="195">
        <f t="shared" si="26"/>
        <v>0.89749999999999996</v>
      </c>
      <c r="S130" s="465">
        <f t="shared" si="18"/>
        <v>2.5000000000000001E-3</v>
      </c>
      <c r="T130" s="30">
        <v>0</v>
      </c>
      <c r="U130" s="30">
        <f t="shared" ref="U130:U148" si="28">SUM(T130:T130)</f>
        <v>0</v>
      </c>
      <c r="V130" s="73" t="s">
        <v>258</v>
      </c>
      <c r="W130" s="135" t="s">
        <v>259</v>
      </c>
      <c r="X130" s="136">
        <v>406000</v>
      </c>
    </row>
    <row r="131" spans="1:24" s="27" customFormat="1" ht="30" customHeight="1">
      <c r="A131" s="265" t="s">
        <v>237</v>
      </c>
      <c r="B131" s="135" t="s">
        <v>266</v>
      </c>
      <c r="C131" s="31" t="s">
        <v>247</v>
      </c>
      <c r="D131" s="64"/>
      <c r="E131" s="30">
        <v>2</v>
      </c>
      <c r="F131" s="30">
        <v>0</v>
      </c>
      <c r="G131" s="30">
        <v>0</v>
      </c>
      <c r="H131" s="449">
        <v>1</v>
      </c>
      <c r="I131" s="30">
        <v>0</v>
      </c>
      <c r="J131" s="30">
        <v>0</v>
      </c>
      <c r="K131" s="30">
        <v>0</v>
      </c>
      <c r="L131" s="195" t="str">
        <f t="shared" si="24"/>
        <v xml:space="preserve">  </v>
      </c>
      <c r="M131" s="449">
        <v>1</v>
      </c>
      <c r="N131" s="195" t="str">
        <f t="shared" si="21"/>
        <v xml:space="preserve">  </v>
      </c>
      <c r="O131" s="195" t="str">
        <f t="shared" si="22"/>
        <v xml:space="preserve">  </v>
      </c>
      <c r="P131" s="195" t="str">
        <f t="shared" si="27"/>
        <v xml:space="preserve">  </v>
      </c>
      <c r="Q131" s="115" t="str">
        <f t="shared" si="20"/>
        <v xml:space="preserve">  </v>
      </c>
      <c r="R131" s="195" t="str">
        <f t="shared" si="26"/>
        <v xml:space="preserve">  </v>
      </c>
      <c r="S131" s="465">
        <f t="shared" si="18"/>
        <v>1</v>
      </c>
      <c r="T131" s="26">
        <v>0</v>
      </c>
      <c r="U131" s="30">
        <f t="shared" si="28"/>
        <v>0</v>
      </c>
      <c r="V131" s="73" t="s">
        <v>260</v>
      </c>
      <c r="W131" s="137"/>
      <c r="X131" s="138"/>
    </row>
    <row r="132" spans="1:24" s="27" customFormat="1" ht="30" customHeight="1">
      <c r="A132" s="265" t="s">
        <v>237</v>
      </c>
      <c r="B132" s="135" t="s">
        <v>266</v>
      </c>
      <c r="C132" s="31" t="s">
        <v>248</v>
      </c>
      <c r="D132" s="64" t="s">
        <v>241</v>
      </c>
      <c r="E132" s="30">
        <v>1</v>
      </c>
      <c r="F132" s="30">
        <v>1</v>
      </c>
      <c r="G132" s="30">
        <v>0.8</v>
      </c>
      <c r="H132" s="449">
        <v>1</v>
      </c>
      <c r="I132" s="30">
        <v>1</v>
      </c>
      <c r="J132" s="30">
        <v>1</v>
      </c>
      <c r="K132" s="30">
        <v>1</v>
      </c>
      <c r="L132" s="195">
        <f t="shared" si="24"/>
        <v>1</v>
      </c>
      <c r="M132" s="449">
        <v>1</v>
      </c>
      <c r="N132" s="195">
        <f t="shared" si="21"/>
        <v>1</v>
      </c>
      <c r="O132" s="195">
        <f t="shared" si="22"/>
        <v>1</v>
      </c>
      <c r="P132" s="195">
        <f t="shared" si="27"/>
        <v>1</v>
      </c>
      <c r="Q132" s="115">
        <f t="shared" si="20"/>
        <v>0.8</v>
      </c>
      <c r="R132" s="195">
        <f t="shared" si="26"/>
        <v>0.8</v>
      </c>
      <c r="S132" s="465">
        <f t="shared" si="18"/>
        <v>1</v>
      </c>
      <c r="T132" s="30">
        <v>0</v>
      </c>
      <c r="U132" s="30">
        <f t="shared" si="28"/>
        <v>0</v>
      </c>
      <c r="V132" s="73" t="s">
        <v>261</v>
      </c>
      <c r="W132" s="137"/>
      <c r="X132" s="138"/>
    </row>
    <row r="133" spans="1:24" s="27" customFormat="1" ht="30" customHeight="1">
      <c r="A133" s="265" t="s">
        <v>237</v>
      </c>
      <c r="B133" s="135" t="s">
        <v>266</v>
      </c>
      <c r="C133" s="31" t="s">
        <v>249</v>
      </c>
      <c r="D133" s="64" t="s">
        <v>242</v>
      </c>
      <c r="E133" s="30">
        <v>1</v>
      </c>
      <c r="F133" s="30">
        <v>2</v>
      </c>
      <c r="G133" s="30">
        <v>1</v>
      </c>
      <c r="H133" s="449">
        <v>2</v>
      </c>
      <c r="I133" s="30">
        <v>1</v>
      </c>
      <c r="J133" s="30">
        <v>2</v>
      </c>
      <c r="K133" s="30">
        <v>1</v>
      </c>
      <c r="L133" s="195">
        <f t="shared" si="24"/>
        <v>1</v>
      </c>
      <c r="M133" s="449">
        <v>1</v>
      </c>
      <c r="N133" s="195">
        <f t="shared" si="21"/>
        <v>1</v>
      </c>
      <c r="O133" s="195">
        <f t="shared" si="22"/>
        <v>1</v>
      </c>
      <c r="P133" s="195">
        <f t="shared" si="27"/>
        <v>1</v>
      </c>
      <c r="Q133" s="115">
        <f t="shared" si="20"/>
        <v>1</v>
      </c>
      <c r="R133" s="195">
        <f t="shared" ref="R133:R196" si="29">IF(Q133="  ","  ",IFERROR(IF(Q133&gt;=100%,100%,G133/K133),0))</f>
        <v>1</v>
      </c>
      <c r="S133" s="465">
        <f t="shared" si="18"/>
        <v>2</v>
      </c>
      <c r="T133" s="30">
        <v>0</v>
      </c>
      <c r="U133" s="30">
        <f t="shared" si="28"/>
        <v>0</v>
      </c>
      <c r="V133" s="73" t="s">
        <v>262</v>
      </c>
      <c r="W133" s="137"/>
      <c r="X133" s="138"/>
    </row>
    <row r="134" spans="1:24" s="27" customFormat="1" ht="30" customHeight="1">
      <c r="A134" s="265" t="s">
        <v>237</v>
      </c>
      <c r="B134" s="135" t="s">
        <v>266</v>
      </c>
      <c r="C134" s="31" t="s">
        <v>250</v>
      </c>
      <c r="D134" s="64" t="s">
        <v>243</v>
      </c>
      <c r="E134" s="30">
        <v>3</v>
      </c>
      <c r="F134" s="30">
        <v>1</v>
      </c>
      <c r="G134" s="30">
        <v>1</v>
      </c>
      <c r="H134" s="449">
        <v>1</v>
      </c>
      <c r="I134" s="30">
        <v>2</v>
      </c>
      <c r="J134" s="30">
        <v>1</v>
      </c>
      <c r="K134" s="30">
        <v>1</v>
      </c>
      <c r="L134" s="195">
        <f t="shared" si="24"/>
        <v>1.5</v>
      </c>
      <c r="M134" s="449">
        <v>1</v>
      </c>
      <c r="N134" s="195">
        <f t="shared" si="21"/>
        <v>1</v>
      </c>
      <c r="O134" s="195">
        <f t="shared" si="22"/>
        <v>1</v>
      </c>
      <c r="P134" s="195">
        <f t="shared" si="27"/>
        <v>1</v>
      </c>
      <c r="Q134" s="115">
        <f t="shared" si="20"/>
        <v>1</v>
      </c>
      <c r="R134" s="195">
        <f t="shared" si="29"/>
        <v>1</v>
      </c>
      <c r="S134" s="465">
        <f t="shared" si="18"/>
        <v>1</v>
      </c>
      <c r="T134" s="30">
        <v>0</v>
      </c>
      <c r="U134" s="30">
        <f t="shared" si="28"/>
        <v>0</v>
      </c>
      <c r="V134" s="73" t="s">
        <v>263</v>
      </c>
      <c r="W134" s="137"/>
      <c r="X134" s="138"/>
    </row>
    <row r="135" spans="1:24" s="27" customFormat="1" ht="30" customHeight="1">
      <c r="A135" s="265" t="s">
        <v>237</v>
      </c>
      <c r="B135" s="135" t="s">
        <v>238</v>
      </c>
      <c r="C135" s="31" t="s">
        <v>251</v>
      </c>
      <c r="D135" s="64" t="s">
        <v>244</v>
      </c>
      <c r="E135" s="30">
        <v>90</v>
      </c>
      <c r="F135" s="30">
        <v>150</v>
      </c>
      <c r="G135" s="30">
        <v>150</v>
      </c>
      <c r="H135" s="449"/>
      <c r="I135" s="30">
        <v>90</v>
      </c>
      <c r="J135" s="30">
        <v>150</v>
      </c>
      <c r="K135" s="30">
        <v>150</v>
      </c>
      <c r="L135" s="195">
        <f t="shared" si="24"/>
        <v>1</v>
      </c>
      <c r="M135" s="449">
        <v>160</v>
      </c>
      <c r="N135" s="195">
        <f t="shared" si="21"/>
        <v>1</v>
      </c>
      <c r="O135" s="195">
        <f t="shared" si="22"/>
        <v>1</v>
      </c>
      <c r="P135" s="195">
        <f t="shared" si="27"/>
        <v>1</v>
      </c>
      <c r="Q135" s="115">
        <f t="shared" si="20"/>
        <v>1</v>
      </c>
      <c r="R135" s="195">
        <f t="shared" si="29"/>
        <v>1</v>
      </c>
      <c r="S135" s="465">
        <f t="shared" si="18"/>
        <v>0</v>
      </c>
      <c r="T135" s="26">
        <v>2</v>
      </c>
      <c r="U135" s="30">
        <f t="shared" si="28"/>
        <v>2</v>
      </c>
      <c r="V135" s="73" t="s">
        <v>264</v>
      </c>
      <c r="W135" s="137"/>
      <c r="X135" s="138"/>
    </row>
    <row r="136" spans="1:24" s="27" customFormat="1" ht="30" customHeight="1">
      <c r="A136" s="265" t="s">
        <v>237</v>
      </c>
      <c r="B136" s="135" t="s">
        <v>238</v>
      </c>
      <c r="C136" s="31" t="s">
        <v>104</v>
      </c>
      <c r="D136" s="64"/>
      <c r="E136" s="30">
        <v>3</v>
      </c>
      <c r="F136" s="30">
        <v>3</v>
      </c>
      <c r="G136" s="30">
        <v>3</v>
      </c>
      <c r="H136" s="449"/>
      <c r="I136" s="30">
        <v>3</v>
      </c>
      <c r="J136" s="30">
        <v>3</v>
      </c>
      <c r="K136" s="30">
        <v>3</v>
      </c>
      <c r="L136" s="195">
        <f t="shared" si="24"/>
        <v>1</v>
      </c>
      <c r="M136" s="449">
        <v>3</v>
      </c>
      <c r="N136" s="195">
        <f t="shared" si="21"/>
        <v>1</v>
      </c>
      <c r="O136" s="195">
        <f t="shared" si="22"/>
        <v>1</v>
      </c>
      <c r="P136" s="195">
        <f t="shared" si="27"/>
        <v>1</v>
      </c>
      <c r="Q136" s="115">
        <f t="shared" si="20"/>
        <v>1</v>
      </c>
      <c r="R136" s="195">
        <f t="shared" si="29"/>
        <v>1</v>
      </c>
      <c r="S136" s="465">
        <f t="shared" si="18"/>
        <v>0</v>
      </c>
      <c r="T136" s="26">
        <v>1</v>
      </c>
      <c r="U136" s="30">
        <f t="shared" si="28"/>
        <v>1</v>
      </c>
      <c r="V136" s="73" t="s">
        <v>265</v>
      </c>
      <c r="W136" s="139"/>
      <c r="X136" s="138"/>
    </row>
    <row r="137" spans="1:24" s="27" customFormat="1" ht="30" customHeight="1">
      <c r="A137" s="265" t="s">
        <v>237</v>
      </c>
      <c r="B137" s="135" t="s">
        <v>141</v>
      </c>
      <c r="C137" s="31" t="s">
        <v>156</v>
      </c>
      <c r="D137" s="135" t="s">
        <v>245</v>
      </c>
      <c r="E137" s="30">
        <v>100</v>
      </c>
      <c r="F137" s="30">
        <v>360</v>
      </c>
      <c r="G137" s="30">
        <v>300</v>
      </c>
      <c r="H137" s="449"/>
      <c r="I137" s="30">
        <v>260</v>
      </c>
      <c r="J137" s="30">
        <v>360</v>
      </c>
      <c r="K137" s="30">
        <v>360</v>
      </c>
      <c r="L137" s="195">
        <f t="shared" si="24"/>
        <v>0.38461538461538464</v>
      </c>
      <c r="M137" s="449">
        <v>340</v>
      </c>
      <c r="N137" s="195">
        <f t="shared" si="21"/>
        <v>0.38461538461538464</v>
      </c>
      <c r="O137" s="195">
        <f t="shared" si="22"/>
        <v>1</v>
      </c>
      <c r="P137" s="195">
        <f t="shared" si="27"/>
        <v>1</v>
      </c>
      <c r="Q137" s="115">
        <f t="shared" si="20"/>
        <v>0.83333333333333337</v>
      </c>
      <c r="R137" s="195">
        <f t="shared" si="29"/>
        <v>0.83333333333333337</v>
      </c>
      <c r="S137" s="465">
        <f t="shared" si="18"/>
        <v>0</v>
      </c>
      <c r="T137" s="30">
        <v>2</v>
      </c>
      <c r="U137" s="30">
        <f t="shared" si="28"/>
        <v>2</v>
      </c>
      <c r="V137" s="135" t="s">
        <v>267</v>
      </c>
      <c r="W137" s="135" t="s">
        <v>270</v>
      </c>
      <c r="X137" s="138"/>
    </row>
    <row r="138" spans="1:24" s="27" customFormat="1" ht="30" customHeight="1">
      <c r="A138" s="265" t="s">
        <v>237</v>
      </c>
      <c r="B138" s="135" t="s">
        <v>141</v>
      </c>
      <c r="C138" s="31" t="s">
        <v>156</v>
      </c>
      <c r="D138" s="135" t="s">
        <v>245</v>
      </c>
      <c r="E138" s="30">
        <v>24</v>
      </c>
      <c r="F138" s="30">
        <v>24</v>
      </c>
      <c r="G138" s="30">
        <v>20</v>
      </c>
      <c r="H138" s="449"/>
      <c r="I138" s="30">
        <v>24</v>
      </c>
      <c r="J138" s="30">
        <v>24</v>
      </c>
      <c r="K138" s="30">
        <v>24</v>
      </c>
      <c r="L138" s="195">
        <f t="shared" si="24"/>
        <v>1</v>
      </c>
      <c r="M138" s="449">
        <v>24</v>
      </c>
      <c r="N138" s="195">
        <f t="shared" si="21"/>
        <v>1</v>
      </c>
      <c r="O138" s="195">
        <f t="shared" si="22"/>
        <v>1</v>
      </c>
      <c r="P138" s="195">
        <f t="shared" si="27"/>
        <v>1</v>
      </c>
      <c r="Q138" s="115">
        <f t="shared" si="20"/>
        <v>0.83333333333333337</v>
      </c>
      <c r="R138" s="195">
        <f t="shared" si="29"/>
        <v>0.83333333333333337</v>
      </c>
      <c r="S138" s="465">
        <f t="shared" si="18"/>
        <v>0</v>
      </c>
      <c r="T138" s="30">
        <v>1</v>
      </c>
      <c r="U138" s="30">
        <f t="shared" si="28"/>
        <v>1</v>
      </c>
      <c r="V138" s="137"/>
      <c r="W138" s="137"/>
      <c r="X138" s="138"/>
    </row>
    <row r="139" spans="1:24" s="27" customFormat="1" ht="30" customHeight="1">
      <c r="A139" s="265" t="s">
        <v>237</v>
      </c>
      <c r="B139" s="135" t="s">
        <v>141</v>
      </c>
      <c r="C139" s="31" t="s">
        <v>156</v>
      </c>
      <c r="D139" s="135" t="s">
        <v>245</v>
      </c>
      <c r="E139" s="30">
        <v>78</v>
      </c>
      <c r="F139" s="30">
        <v>120</v>
      </c>
      <c r="G139" s="30">
        <v>100</v>
      </c>
      <c r="H139" s="449"/>
      <c r="I139" s="30">
        <v>78</v>
      </c>
      <c r="J139" s="30">
        <v>120</v>
      </c>
      <c r="K139" s="30">
        <v>120</v>
      </c>
      <c r="L139" s="195">
        <f t="shared" si="24"/>
        <v>1</v>
      </c>
      <c r="M139" s="449">
        <v>142</v>
      </c>
      <c r="N139" s="195">
        <f t="shared" si="21"/>
        <v>1</v>
      </c>
      <c r="O139" s="195">
        <f t="shared" si="22"/>
        <v>1</v>
      </c>
      <c r="P139" s="195">
        <f t="shared" si="27"/>
        <v>1</v>
      </c>
      <c r="Q139" s="115">
        <f t="shared" si="20"/>
        <v>0.83333333333333337</v>
      </c>
      <c r="R139" s="195">
        <f t="shared" si="29"/>
        <v>0.83333333333333337</v>
      </c>
      <c r="S139" s="465">
        <f t="shared" si="18"/>
        <v>0</v>
      </c>
      <c r="T139" s="30">
        <v>1</v>
      </c>
      <c r="U139" s="30">
        <f t="shared" si="28"/>
        <v>1</v>
      </c>
      <c r="V139" s="137"/>
      <c r="W139" s="137"/>
      <c r="X139" s="138"/>
    </row>
    <row r="140" spans="1:24" s="27" customFormat="1" ht="30" customHeight="1">
      <c r="A140" s="265" t="s">
        <v>237</v>
      </c>
      <c r="B140" s="135" t="s">
        <v>141</v>
      </c>
      <c r="C140" s="31" t="s">
        <v>252</v>
      </c>
      <c r="D140" s="135" t="s">
        <v>245</v>
      </c>
      <c r="E140" s="30">
        <v>5</v>
      </c>
      <c r="F140" s="30">
        <v>20</v>
      </c>
      <c r="G140" s="30">
        <v>12</v>
      </c>
      <c r="H140" s="449"/>
      <c r="I140" s="30">
        <v>5</v>
      </c>
      <c r="J140" s="30">
        <v>20</v>
      </c>
      <c r="K140" s="30">
        <v>12</v>
      </c>
      <c r="L140" s="195">
        <f t="shared" si="24"/>
        <v>1</v>
      </c>
      <c r="M140" s="449">
        <v>11</v>
      </c>
      <c r="N140" s="195">
        <f t="shared" si="21"/>
        <v>1</v>
      </c>
      <c r="O140" s="195">
        <f t="shared" si="22"/>
        <v>1</v>
      </c>
      <c r="P140" s="195">
        <f t="shared" si="27"/>
        <v>1</v>
      </c>
      <c r="Q140" s="115">
        <f t="shared" si="20"/>
        <v>1</v>
      </c>
      <c r="R140" s="195">
        <f t="shared" si="29"/>
        <v>1</v>
      </c>
      <c r="S140" s="465">
        <f t="shared" si="18"/>
        <v>0</v>
      </c>
      <c r="T140" s="30">
        <v>1</v>
      </c>
      <c r="U140" s="30">
        <f t="shared" si="28"/>
        <v>1</v>
      </c>
      <c r="V140" s="137"/>
      <c r="W140" s="137"/>
      <c r="X140" s="138"/>
    </row>
    <row r="141" spans="1:24" s="27" customFormat="1" ht="30" customHeight="1">
      <c r="A141" s="265" t="s">
        <v>237</v>
      </c>
      <c r="B141" s="135" t="s">
        <v>141</v>
      </c>
      <c r="C141" s="31" t="s">
        <v>253</v>
      </c>
      <c r="D141" s="135" t="s">
        <v>245</v>
      </c>
      <c r="E141" s="30">
        <v>367</v>
      </c>
      <c r="F141" s="30">
        <v>524</v>
      </c>
      <c r="G141" s="30">
        <v>524</v>
      </c>
      <c r="H141" s="449"/>
      <c r="I141" s="30">
        <v>367</v>
      </c>
      <c r="J141" s="30">
        <v>524</v>
      </c>
      <c r="K141" s="30">
        <v>516</v>
      </c>
      <c r="L141" s="195">
        <f t="shared" si="24"/>
        <v>1</v>
      </c>
      <c r="M141" s="449">
        <v>517</v>
      </c>
      <c r="N141" s="195">
        <f t="shared" si="21"/>
        <v>1</v>
      </c>
      <c r="O141" s="195">
        <f t="shared" si="22"/>
        <v>1</v>
      </c>
      <c r="P141" s="195">
        <f t="shared" si="27"/>
        <v>1</v>
      </c>
      <c r="Q141" s="115">
        <f t="shared" si="20"/>
        <v>1.0155038759689923</v>
      </c>
      <c r="R141" s="195">
        <f t="shared" si="29"/>
        <v>1</v>
      </c>
      <c r="S141" s="465">
        <f t="shared" si="18"/>
        <v>0</v>
      </c>
      <c r="T141" s="30">
        <v>1</v>
      </c>
      <c r="U141" s="30">
        <f t="shared" si="28"/>
        <v>1</v>
      </c>
      <c r="V141" s="139"/>
      <c r="W141" s="137"/>
      <c r="X141" s="138"/>
    </row>
    <row r="142" spans="1:24" s="27" customFormat="1" ht="30" customHeight="1">
      <c r="A142" s="265" t="s">
        <v>237</v>
      </c>
      <c r="B142" s="135" t="s">
        <v>239</v>
      </c>
      <c r="C142" s="31" t="s">
        <v>254</v>
      </c>
      <c r="D142" s="135" t="s">
        <v>245</v>
      </c>
      <c r="E142" s="30">
        <v>0</v>
      </c>
      <c r="F142" s="30">
        <v>0</v>
      </c>
      <c r="G142" s="30">
        <v>0</v>
      </c>
      <c r="H142" s="449"/>
      <c r="I142" s="30">
        <v>0</v>
      </c>
      <c r="J142" s="30">
        <v>0</v>
      </c>
      <c r="K142" s="30">
        <v>0</v>
      </c>
      <c r="L142" s="195" t="str">
        <f t="shared" si="24"/>
        <v xml:space="preserve">  </v>
      </c>
      <c r="M142" s="449">
        <v>1</v>
      </c>
      <c r="N142" s="195" t="str">
        <f t="shared" si="21"/>
        <v xml:space="preserve">  </v>
      </c>
      <c r="O142" s="195" t="str">
        <f t="shared" si="22"/>
        <v xml:space="preserve">  </v>
      </c>
      <c r="P142" s="195" t="str">
        <f t="shared" si="27"/>
        <v xml:space="preserve">  </v>
      </c>
      <c r="Q142" s="115" t="str">
        <f t="shared" si="20"/>
        <v xml:space="preserve">  </v>
      </c>
      <c r="R142" s="195" t="str">
        <f t="shared" si="29"/>
        <v xml:space="preserve">  </v>
      </c>
      <c r="S142" s="465">
        <f t="shared" si="18"/>
        <v>0</v>
      </c>
      <c r="T142" s="30">
        <v>4</v>
      </c>
      <c r="U142" s="30">
        <f t="shared" si="28"/>
        <v>4</v>
      </c>
      <c r="V142" s="135" t="s">
        <v>268</v>
      </c>
      <c r="W142" s="137"/>
      <c r="X142" s="138"/>
    </row>
    <row r="143" spans="1:24" s="27" customFormat="1" ht="30" customHeight="1">
      <c r="A143" s="265" t="s">
        <v>237</v>
      </c>
      <c r="B143" s="135" t="s">
        <v>239</v>
      </c>
      <c r="C143" s="31" t="s">
        <v>255</v>
      </c>
      <c r="D143" s="135" t="s">
        <v>245</v>
      </c>
      <c r="E143" s="30">
        <v>7</v>
      </c>
      <c r="F143" s="30">
        <v>6</v>
      </c>
      <c r="G143" s="30">
        <v>5</v>
      </c>
      <c r="H143" s="449"/>
      <c r="I143" s="30">
        <v>7</v>
      </c>
      <c r="J143" s="30">
        <v>6</v>
      </c>
      <c r="K143" s="30">
        <v>6</v>
      </c>
      <c r="L143" s="195">
        <f t="shared" si="24"/>
        <v>1</v>
      </c>
      <c r="M143" s="449">
        <v>6</v>
      </c>
      <c r="N143" s="195">
        <f t="shared" si="21"/>
        <v>1</v>
      </c>
      <c r="O143" s="195">
        <f t="shared" si="22"/>
        <v>1</v>
      </c>
      <c r="P143" s="195">
        <f t="shared" si="27"/>
        <v>1</v>
      </c>
      <c r="Q143" s="115">
        <f t="shared" si="20"/>
        <v>0.83333333333333337</v>
      </c>
      <c r="R143" s="195">
        <f t="shared" si="29"/>
        <v>0.83333333333333337</v>
      </c>
      <c r="S143" s="465">
        <f t="shared" si="18"/>
        <v>0</v>
      </c>
      <c r="T143" s="30">
        <v>4</v>
      </c>
      <c r="U143" s="30">
        <f t="shared" si="28"/>
        <v>4</v>
      </c>
      <c r="V143" s="137"/>
      <c r="W143" s="137"/>
      <c r="X143" s="138"/>
    </row>
    <row r="144" spans="1:24" s="27" customFormat="1" ht="30" customHeight="1">
      <c r="A144" s="265" t="s">
        <v>237</v>
      </c>
      <c r="B144" s="135" t="s">
        <v>239</v>
      </c>
      <c r="C144" s="31" t="s">
        <v>256</v>
      </c>
      <c r="D144" s="135" t="s">
        <v>245</v>
      </c>
      <c r="E144" s="30">
        <v>3</v>
      </c>
      <c r="F144" s="30">
        <v>3</v>
      </c>
      <c r="G144" s="30">
        <v>3</v>
      </c>
      <c r="H144" s="449"/>
      <c r="I144" s="30">
        <v>3</v>
      </c>
      <c r="J144" s="30">
        <v>3</v>
      </c>
      <c r="K144" s="30">
        <v>3</v>
      </c>
      <c r="L144" s="195">
        <f t="shared" si="24"/>
        <v>1</v>
      </c>
      <c r="M144" s="449">
        <v>3</v>
      </c>
      <c r="N144" s="195">
        <f t="shared" si="21"/>
        <v>1</v>
      </c>
      <c r="O144" s="195">
        <f t="shared" si="22"/>
        <v>1</v>
      </c>
      <c r="P144" s="195">
        <f t="shared" si="27"/>
        <v>1</v>
      </c>
      <c r="Q144" s="115">
        <f t="shared" si="20"/>
        <v>1</v>
      </c>
      <c r="R144" s="195">
        <f t="shared" si="29"/>
        <v>1</v>
      </c>
      <c r="S144" s="465">
        <f t="shared" si="18"/>
        <v>0</v>
      </c>
      <c r="T144" s="30">
        <v>2</v>
      </c>
      <c r="U144" s="30">
        <f t="shared" si="28"/>
        <v>2</v>
      </c>
      <c r="V144" s="139"/>
      <c r="W144" s="137"/>
      <c r="X144" s="138"/>
    </row>
    <row r="145" spans="1:24" s="27" customFormat="1" ht="30" customHeight="1">
      <c r="A145" s="265" t="s">
        <v>237</v>
      </c>
      <c r="B145" s="135" t="s">
        <v>239</v>
      </c>
      <c r="C145" s="31" t="s">
        <v>157</v>
      </c>
      <c r="D145" s="135" t="s">
        <v>245</v>
      </c>
      <c r="E145" s="30">
        <v>80</v>
      </c>
      <c r="F145" s="30">
        <v>90</v>
      </c>
      <c r="G145" s="30">
        <v>80</v>
      </c>
      <c r="H145" s="449"/>
      <c r="I145" s="30">
        <v>80</v>
      </c>
      <c r="J145" s="30">
        <v>90</v>
      </c>
      <c r="K145" s="30">
        <v>90</v>
      </c>
      <c r="L145" s="195">
        <f t="shared" si="24"/>
        <v>1</v>
      </c>
      <c r="M145" s="449">
        <v>90</v>
      </c>
      <c r="N145" s="195">
        <f t="shared" si="21"/>
        <v>1</v>
      </c>
      <c r="O145" s="195">
        <f t="shared" si="22"/>
        <v>1</v>
      </c>
      <c r="P145" s="195">
        <f t="shared" ref="P145:P196" si="30">IF(O145="  ","  ",IFERROR(IF(O145&gt;=100%,100%,G145/K145),0))</f>
        <v>1</v>
      </c>
      <c r="Q145" s="115">
        <f t="shared" si="20"/>
        <v>0.88888888888888884</v>
      </c>
      <c r="R145" s="195">
        <f t="shared" si="29"/>
        <v>0.88888888888888884</v>
      </c>
      <c r="S145" s="465">
        <f t="shared" ref="S145:S208" si="31">H145/M145</f>
        <v>0</v>
      </c>
      <c r="T145" s="30">
        <v>2</v>
      </c>
      <c r="U145" s="30">
        <f t="shared" si="28"/>
        <v>2</v>
      </c>
      <c r="V145" s="73" t="s">
        <v>269</v>
      </c>
      <c r="W145" s="137"/>
      <c r="X145" s="138"/>
    </row>
    <row r="146" spans="1:24" s="27" customFormat="1" ht="30" customHeight="1">
      <c r="A146" s="265" t="s">
        <v>237</v>
      </c>
      <c r="B146" s="135" t="s">
        <v>239</v>
      </c>
      <c r="C146" s="31" t="s">
        <v>256</v>
      </c>
      <c r="D146" s="135" t="s">
        <v>245</v>
      </c>
      <c r="E146" s="30">
        <v>3</v>
      </c>
      <c r="F146" s="30">
        <v>3</v>
      </c>
      <c r="G146" s="30">
        <v>3</v>
      </c>
      <c r="H146" s="449"/>
      <c r="I146" s="30">
        <v>3</v>
      </c>
      <c r="J146" s="30">
        <v>3</v>
      </c>
      <c r="K146" s="30">
        <v>3</v>
      </c>
      <c r="L146" s="195">
        <f t="shared" si="24"/>
        <v>1</v>
      </c>
      <c r="M146" s="449">
        <v>3</v>
      </c>
      <c r="N146" s="195">
        <f t="shared" si="21"/>
        <v>1</v>
      </c>
      <c r="O146" s="195">
        <f t="shared" si="22"/>
        <v>1</v>
      </c>
      <c r="P146" s="195">
        <f t="shared" si="30"/>
        <v>1</v>
      </c>
      <c r="Q146" s="115">
        <f t="shared" si="20"/>
        <v>1</v>
      </c>
      <c r="R146" s="195">
        <f t="shared" si="29"/>
        <v>1</v>
      </c>
      <c r="S146" s="465">
        <f t="shared" si="31"/>
        <v>0</v>
      </c>
      <c r="T146" s="30">
        <v>2</v>
      </c>
      <c r="U146" s="30">
        <f t="shared" si="28"/>
        <v>2</v>
      </c>
      <c r="V146" s="135" t="s">
        <v>268</v>
      </c>
      <c r="W146" s="137"/>
      <c r="X146" s="138"/>
    </row>
    <row r="147" spans="1:24" s="27" customFormat="1" ht="30" customHeight="1">
      <c r="A147" s="265" t="s">
        <v>237</v>
      </c>
      <c r="B147" s="135" t="s">
        <v>239</v>
      </c>
      <c r="C147" s="31" t="s">
        <v>257</v>
      </c>
      <c r="D147" s="135" t="s">
        <v>245</v>
      </c>
      <c r="E147" s="30">
        <v>8</v>
      </c>
      <c r="F147" s="30">
        <v>10</v>
      </c>
      <c r="G147" s="30">
        <v>7</v>
      </c>
      <c r="H147" s="449"/>
      <c r="I147" s="30">
        <v>8</v>
      </c>
      <c r="J147" s="30">
        <v>10</v>
      </c>
      <c r="K147" s="30">
        <v>9</v>
      </c>
      <c r="L147" s="195">
        <f t="shared" si="24"/>
        <v>1</v>
      </c>
      <c r="M147" s="449">
        <v>9</v>
      </c>
      <c r="N147" s="195">
        <f t="shared" si="21"/>
        <v>1</v>
      </c>
      <c r="O147" s="195">
        <f t="shared" si="22"/>
        <v>1</v>
      </c>
      <c r="P147" s="195">
        <f t="shared" si="30"/>
        <v>1</v>
      </c>
      <c r="Q147" s="115">
        <f t="shared" si="20"/>
        <v>0.77777777777777779</v>
      </c>
      <c r="R147" s="195">
        <f t="shared" si="29"/>
        <v>0.77777777777777779</v>
      </c>
      <c r="S147" s="465">
        <f t="shared" si="31"/>
        <v>0</v>
      </c>
      <c r="T147" s="30">
        <v>2</v>
      </c>
      <c r="U147" s="30">
        <f t="shared" si="28"/>
        <v>2</v>
      </c>
      <c r="V147" s="137"/>
      <c r="W147" s="137"/>
      <c r="X147" s="138"/>
    </row>
    <row r="148" spans="1:24" s="27" customFormat="1" ht="30" customHeight="1">
      <c r="A148" s="265" t="s">
        <v>237</v>
      </c>
      <c r="B148" s="135" t="s">
        <v>239</v>
      </c>
      <c r="C148" s="31" t="s">
        <v>256</v>
      </c>
      <c r="D148" s="135" t="s">
        <v>245</v>
      </c>
      <c r="E148" s="30">
        <v>1</v>
      </c>
      <c r="F148" s="30">
        <v>1</v>
      </c>
      <c r="G148" s="30">
        <v>1</v>
      </c>
      <c r="H148" s="449"/>
      <c r="I148" s="30">
        <v>1</v>
      </c>
      <c r="J148" s="30">
        <v>1</v>
      </c>
      <c r="K148" s="30">
        <v>1</v>
      </c>
      <c r="L148" s="195">
        <f t="shared" si="24"/>
        <v>1</v>
      </c>
      <c r="M148" s="449">
        <v>1</v>
      </c>
      <c r="N148" s="195">
        <f t="shared" si="21"/>
        <v>1</v>
      </c>
      <c r="O148" s="195">
        <f t="shared" si="22"/>
        <v>1</v>
      </c>
      <c r="P148" s="195">
        <f t="shared" si="30"/>
        <v>1</v>
      </c>
      <c r="Q148" s="115">
        <f t="shared" ref="Q148:Q196" si="32">IF(K148=0,"  ",G148/K148)</f>
        <v>1</v>
      </c>
      <c r="R148" s="195">
        <f t="shared" si="29"/>
        <v>1</v>
      </c>
      <c r="S148" s="465">
        <f t="shared" si="31"/>
        <v>0</v>
      </c>
      <c r="T148" s="30">
        <v>2</v>
      </c>
      <c r="U148" s="30">
        <f t="shared" si="28"/>
        <v>2</v>
      </c>
      <c r="V148" s="139"/>
      <c r="W148" s="139"/>
      <c r="X148" s="143"/>
    </row>
    <row r="149" spans="1:24" s="27" customFormat="1" ht="26.25" customHeight="1">
      <c r="A149" s="265" t="s">
        <v>237</v>
      </c>
      <c r="B149" s="135" t="s">
        <v>239</v>
      </c>
      <c r="C149" s="102"/>
      <c r="D149" s="135" t="s">
        <v>245</v>
      </c>
      <c r="E149" s="346"/>
      <c r="F149" s="346"/>
      <c r="G149" s="346"/>
      <c r="H149" s="450"/>
      <c r="I149" s="346"/>
      <c r="J149" s="346"/>
      <c r="K149" s="346"/>
      <c r="L149" s="195" t="str">
        <f t="shared" si="24"/>
        <v xml:space="preserve">  </v>
      </c>
      <c r="M149" s="450"/>
      <c r="N149" s="195" t="str">
        <f t="shared" si="21"/>
        <v xml:space="preserve">  </v>
      </c>
      <c r="O149" s="195" t="str">
        <f t="shared" si="22"/>
        <v xml:space="preserve">  </v>
      </c>
      <c r="P149" s="195" t="str">
        <f t="shared" si="30"/>
        <v xml:space="preserve">  </v>
      </c>
      <c r="Q149" s="115" t="str">
        <f t="shared" si="32"/>
        <v xml:space="preserve">  </v>
      </c>
      <c r="R149" s="195" t="str">
        <f t="shared" si="29"/>
        <v xml:space="preserve">  </v>
      </c>
      <c r="S149" s="465" t="e">
        <f t="shared" si="31"/>
        <v>#DIV/0!</v>
      </c>
      <c r="T149" s="100"/>
      <c r="U149" s="100"/>
      <c r="V149" s="100"/>
      <c r="W149" s="100"/>
      <c r="X149" s="101"/>
    </row>
    <row r="150" spans="1:24" s="27" customFormat="1" ht="33" customHeight="1">
      <c r="A150" s="265" t="s">
        <v>162</v>
      </c>
      <c r="B150" s="135" t="s">
        <v>163</v>
      </c>
      <c r="C150" s="64" t="s">
        <v>165</v>
      </c>
      <c r="D150" s="135" t="s">
        <v>164</v>
      </c>
      <c r="E150" s="30">
        <v>1</v>
      </c>
      <c r="F150" s="30">
        <v>0</v>
      </c>
      <c r="G150" s="30">
        <v>0</v>
      </c>
      <c r="H150" s="449"/>
      <c r="I150" s="30">
        <v>1</v>
      </c>
      <c r="J150" s="30">
        <v>0</v>
      </c>
      <c r="K150" s="30">
        <v>0</v>
      </c>
      <c r="L150" s="195">
        <f t="shared" si="24"/>
        <v>1</v>
      </c>
      <c r="M150" s="449">
        <v>0</v>
      </c>
      <c r="N150" s="195">
        <f t="shared" si="21"/>
        <v>1</v>
      </c>
      <c r="O150" s="195" t="str">
        <f t="shared" si="22"/>
        <v xml:space="preserve">  </v>
      </c>
      <c r="P150" s="195" t="str">
        <f t="shared" si="30"/>
        <v xml:space="preserve">  </v>
      </c>
      <c r="Q150" s="115" t="str">
        <f t="shared" si="32"/>
        <v xml:space="preserve">  </v>
      </c>
      <c r="R150" s="195" t="str">
        <f t="shared" si="29"/>
        <v xml:space="preserve">  </v>
      </c>
      <c r="S150" s="465" t="e">
        <f t="shared" si="31"/>
        <v>#DIV/0!</v>
      </c>
      <c r="T150" s="30">
        <v>1</v>
      </c>
      <c r="U150" s="30">
        <f t="shared" ref="U150:U180" si="33">SUM(T150:T150)</f>
        <v>1</v>
      </c>
      <c r="V150" s="64" t="s">
        <v>168</v>
      </c>
      <c r="W150" s="135" t="s">
        <v>169</v>
      </c>
      <c r="X150" s="136">
        <v>4271050</v>
      </c>
    </row>
    <row r="151" spans="1:24" s="27" customFormat="1" ht="33" customHeight="1">
      <c r="A151" s="265" t="s">
        <v>162</v>
      </c>
      <c r="B151" s="135" t="s">
        <v>163</v>
      </c>
      <c r="C151" s="64" t="s">
        <v>166</v>
      </c>
      <c r="D151" s="135" t="s">
        <v>164</v>
      </c>
      <c r="E151" s="30">
        <v>3</v>
      </c>
      <c r="F151" s="30">
        <v>4</v>
      </c>
      <c r="G151" s="30">
        <v>20</v>
      </c>
      <c r="H151" s="449"/>
      <c r="I151" s="30">
        <v>3</v>
      </c>
      <c r="J151" s="30">
        <v>4</v>
      </c>
      <c r="K151" s="30">
        <v>3</v>
      </c>
      <c r="L151" s="195">
        <f t="shared" si="24"/>
        <v>1</v>
      </c>
      <c r="M151" s="449">
        <v>3</v>
      </c>
      <c r="N151" s="195">
        <f t="shared" si="21"/>
        <v>1</v>
      </c>
      <c r="O151" s="195">
        <f t="shared" si="22"/>
        <v>1</v>
      </c>
      <c r="P151" s="195">
        <f t="shared" si="30"/>
        <v>1</v>
      </c>
      <c r="Q151" s="115">
        <f t="shared" si="32"/>
        <v>6.666666666666667</v>
      </c>
      <c r="R151" s="195">
        <f t="shared" si="29"/>
        <v>1</v>
      </c>
      <c r="S151" s="465">
        <f t="shared" si="31"/>
        <v>0</v>
      </c>
      <c r="T151" s="30">
        <v>150</v>
      </c>
      <c r="U151" s="30">
        <f t="shared" si="33"/>
        <v>150</v>
      </c>
      <c r="V151" s="64" t="s">
        <v>170</v>
      </c>
      <c r="W151" s="137"/>
      <c r="X151" s="138"/>
    </row>
    <row r="152" spans="1:24" s="27" customFormat="1" ht="33" customHeight="1">
      <c r="A152" s="265" t="s">
        <v>162</v>
      </c>
      <c r="B152" s="135" t="s">
        <v>163</v>
      </c>
      <c r="C152" s="31" t="s">
        <v>167</v>
      </c>
      <c r="D152" s="135" t="s">
        <v>164</v>
      </c>
      <c r="E152" s="30">
        <v>250</v>
      </c>
      <c r="F152" s="30">
        <v>250</v>
      </c>
      <c r="G152" s="30">
        <v>0</v>
      </c>
      <c r="H152" s="449"/>
      <c r="I152" s="30">
        <v>250</v>
      </c>
      <c r="J152" s="30">
        <v>250</v>
      </c>
      <c r="K152" s="30">
        <v>0</v>
      </c>
      <c r="L152" s="195">
        <f t="shared" si="24"/>
        <v>1</v>
      </c>
      <c r="M152" s="449">
        <v>0</v>
      </c>
      <c r="N152" s="195">
        <f t="shared" si="21"/>
        <v>1</v>
      </c>
      <c r="O152" s="195">
        <f t="shared" si="22"/>
        <v>1</v>
      </c>
      <c r="P152" s="195">
        <f t="shared" si="30"/>
        <v>1</v>
      </c>
      <c r="Q152" s="115" t="str">
        <f t="shared" si="32"/>
        <v xml:space="preserve">  </v>
      </c>
      <c r="R152" s="195" t="str">
        <f t="shared" si="29"/>
        <v xml:space="preserve">  </v>
      </c>
      <c r="S152" s="465" t="e">
        <f t="shared" si="31"/>
        <v>#DIV/0!</v>
      </c>
      <c r="T152" s="30">
        <v>300</v>
      </c>
      <c r="U152" s="30">
        <f t="shared" si="33"/>
        <v>300</v>
      </c>
      <c r="V152" s="64" t="s">
        <v>171</v>
      </c>
      <c r="W152" s="139"/>
      <c r="X152" s="138"/>
    </row>
    <row r="153" spans="1:24" s="27" customFormat="1" ht="33" customHeight="1">
      <c r="A153" s="265" t="s">
        <v>162</v>
      </c>
      <c r="B153" s="135" t="s">
        <v>172</v>
      </c>
      <c r="C153" s="31" t="s">
        <v>174</v>
      </c>
      <c r="D153" s="135" t="s">
        <v>173</v>
      </c>
      <c r="E153" s="30">
        <v>3</v>
      </c>
      <c r="F153" s="30">
        <v>0</v>
      </c>
      <c r="G153" s="30">
        <v>2</v>
      </c>
      <c r="H153" s="449"/>
      <c r="I153" s="30">
        <v>3</v>
      </c>
      <c r="J153" s="30">
        <v>0</v>
      </c>
      <c r="K153" s="30">
        <v>0</v>
      </c>
      <c r="L153" s="195">
        <f t="shared" si="24"/>
        <v>1</v>
      </c>
      <c r="M153" s="449">
        <v>0</v>
      </c>
      <c r="N153" s="195">
        <f t="shared" si="21"/>
        <v>1</v>
      </c>
      <c r="O153" s="195" t="str">
        <f t="shared" si="22"/>
        <v xml:space="preserve">  </v>
      </c>
      <c r="P153" s="195" t="str">
        <f t="shared" si="30"/>
        <v xml:space="preserve">  </v>
      </c>
      <c r="Q153" s="115" t="str">
        <f t="shared" si="32"/>
        <v xml:space="preserve">  </v>
      </c>
      <c r="R153" s="195" t="str">
        <f t="shared" si="29"/>
        <v xml:space="preserve">  </v>
      </c>
      <c r="S153" s="465" t="e">
        <f t="shared" si="31"/>
        <v>#DIV/0!</v>
      </c>
      <c r="T153" s="30">
        <v>1</v>
      </c>
      <c r="U153" s="30">
        <f t="shared" si="33"/>
        <v>1</v>
      </c>
      <c r="V153" s="64" t="s">
        <v>177</v>
      </c>
      <c r="W153" s="135" t="s">
        <v>178</v>
      </c>
      <c r="X153" s="138"/>
    </row>
    <row r="154" spans="1:24" s="27" customFormat="1" ht="33" customHeight="1">
      <c r="A154" s="265" t="s">
        <v>162</v>
      </c>
      <c r="B154" s="135" t="s">
        <v>172</v>
      </c>
      <c r="C154" s="31" t="s">
        <v>175</v>
      </c>
      <c r="D154" s="135" t="s">
        <v>173</v>
      </c>
      <c r="E154" s="30">
        <v>1</v>
      </c>
      <c r="F154" s="30">
        <v>0</v>
      </c>
      <c r="G154" s="30">
        <v>0</v>
      </c>
      <c r="H154" s="449"/>
      <c r="I154" s="30">
        <v>1</v>
      </c>
      <c r="J154" s="30">
        <v>0</v>
      </c>
      <c r="K154" s="30">
        <v>0</v>
      </c>
      <c r="L154" s="195">
        <f t="shared" si="24"/>
        <v>1</v>
      </c>
      <c r="M154" s="449">
        <v>0</v>
      </c>
      <c r="N154" s="195">
        <f t="shared" si="21"/>
        <v>1</v>
      </c>
      <c r="O154" s="195" t="str">
        <f t="shared" si="22"/>
        <v xml:space="preserve">  </v>
      </c>
      <c r="P154" s="195" t="str">
        <f t="shared" si="30"/>
        <v xml:space="preserve">  </v>
      </c>
      <c r="Q154" s="115" t="str">
        <f t="shared" si="32"/>
        <v xml:space="preserve">  </v>
      </c>
      <c r="R154" s="195" t="str">
        <f t="shared" si="29"/>
        <v xml:space="preserve">  </v>
      </c>
      <c r="S154" s="465" t="e">
        <f t="shared" si="31"/>
        <v>#DIV/0!</v>
      </c>
      <c r="T154" s="30">
        <v>4</v>
      </c>
      <c r="U154" s="30">
        <f t="shared" si="33"/>
        <v>4</v>
      </c>
      <c r="V154" s="64" t="s">
        <v>179</v>
      </c>
      <c r="W154" s="137"/>
      <c r="X154" s="138"/>
    </row>
    <row r="155" spans="1:24" s="27" customFormat="1" ht="33" customHeight="1">
      <c r="A155" s="265" t="s">
        <v>162</v>
      </c>
      <c r="B155" s="135" t="s">
        <v>172</v>
      </c>
      <c r="C155" s="31" t="s">
        <v>176</v>
      </c>
      <c r="D155" s="135" t="s">
        <v>173</v>
      </c>
      <c r="E155" s="30">
        <v>1</v>
      </c>
      <c r="F155" s="30">
        <v>0</v>
      </c>
      <c r="G155" s="30">
        <v>0</v>
      </c>
      <c r="H155" s="449"/>
      <c r="I155" s="30">
        <v>1</v>
      </c>
      <c r="J155" s="30">
        <v>0</v>
      </c>
      <c r="K155" s="30">
        <v>0</v>
      </c>
      <c r="L155" s="195">
        <f t="shared" si="24"/>
        <v>1</v>
      </c>
      <c r="M155" s="449">
        <v>0</v>
      </c>
      <c r="N155" s="195">
        <f t="shared" si="21"/>
        <v>1</v>
      </c>
      <c r="O155" s="195" t="str">
        <f t="shared" si="22"/>
        <v xml:space="preserve">  </v>
      </c>
      <c r="P155" s="195" t="str">
        <f t="shared" si="30"/>
        <v xml:space="preserve">  </v>
      </c>
      <c r="Q155" s="115" t="str">
        <f t="shared" si="32"/>
        <v xml:space="preserve">  </v>
      </c>
      <c r="R155" s="195" t="str">
        <f t="shared" si="29"/>
        <v xml:space="preserve">  </v>
      </c>
      <c r="S155" s="465" t="e">
        <f t="shared" si="31"/>
        <v>#DIV/0!</v>
      </c>
      <c r="T155" s="30">
        <v>4</v>
      </c>
      <c r="U155" s="30">
        <f t="shared" si="33"/>
        <v>4</v>
      </c>
      <c r="V155" s="64" t="s">
        <v>180</v>
      </c>
      <c r="W155" s="137"/>
      <c r="X155" s="138"/>
    </row>
    <row r="156" spans="1:24" s="27" customFormat="1" ht="33" customHeight="1">
      <c r="A156" s="265" t="s">
        <v>162</v>
      </c>
      <c r="B156" s="135" t="s">
        <v>172</v>
      </c>
      <c r="C156" s="31" t="s">
        <v>174</v>
      </c>
      <c r="D156" s="135" t="s">
        <v>173</v>
      </c>
      <c r="E156" s="30">
        <v>2</v>
      </c>
      <c r="F156" s="30">
        <v>0</v>
      </c>
      <c r="G156" s="30">
        <v>0</v>
      </c>
      <c r="H156" s="449"/>
      <c r="I156" s="30">
        <v>2</v>
      </c>
      <c r="J156" s="30">
        <v>0</v>
      </c>
      <c r="K156" s="30">
        <v>0</v>
      </c>
      <c r="L156" s="195">
        <f t="shared" si="24"/>
        <v>1</v>
      </c>
      <c r="M156" s="449">
        <v>0</v>
      </c>
      <c r="N156" s="195">
        <f t="shared" si="21"/>
        <v>1</v>
      </c>
      <c r="O156" s="195" t="str">
        <f t="shared" si="22"/>
        <v xml:space="preserve">  </v>
      </c>
      <c r="P156" s="195" t="str">
        <f t="shared" si="30"/>
        <v xml:space="preserve">  </v>
      </c>
      <c r="Q156" s="115" t="str">
        <f t="shared" si="32"/>
        <v xml:space="preserve">  </v>
      </c>
      <c r="R156" s="195" t="str">
        <f t="shared" si="29"/>
        <v xml:space="preserve">  </v>
      </c>
      <c r="S156" s="465" t="e">
        <f t="shared" si="31"/>
        <v>#DIV/0!</v>
      </c>
      <c r="T156" s="30">
        <v>4</v>
      </c>
      <c r="U156" s="30">
        <f t="shared" si="33"/>
        <v>4</v>
      </c>
      <c r="V156" s="64" t="s">
        <v>181</v>
      </c>
      <c r="W156" s="137"/>
      <c r="X156" s="138"/>
    </row>
    <row r="157" spans="1:24" s="27" customFormat="1" ht="33" customHeight="1">
      <c r="A157" s="265" t="s">
        <v>162</v>
      </c>
      <c r="B157" s="135" t="s">
        <v>172</v>
      </c>
      <c r="C157" s="31" t="s">
        <v>47</v>
      </c>
      <c r="D157" s="135" t="s">
        <v>173</v>
      </c>
      <c r="E157" s="30">
        <v>2</v>
      </c>
      <c r="F157" s="30">
        <v>0</v>
      </c>
      <c r="G157" s="30">
        <v>0</v>
      </c>
      <c r="H157" s="449"/>
      <c r="I157" s="30">
        <v>2</v>
      </c>
      <c r="J157" s="30">
        <v>0</v>
      </c>
      <c r="K157" s="30">
        <v>0</v>
      </c>
      <c r="L157" s="195">
        <f t="shared" si="24"/>
        <v>1</v>
      </c>
      <c r="M157" s="449">
        <v>0</v>
      </c>
      <c r="N157" s="195">
        <f t="shared" ref="N157:N196" si="34">IF(L157="  ","  ",IFERROR(IF(L157&gt;=100%,100%,E157/I157),0))</f>
        <v>1</v>
      </c>
      <c r="O157" s="195" t="str">
        <f t="shared" si="22"/>
        <v xml:space="preserve">  </v>
      </c>
      <c r="P157" s="195" t="str">
        <f t="shared" si="30"/>
        <v xml:space="preserve">  </v>
      </c>
      <c r="Q157" s="115" t="str">
        <f t="shared" si="32"/>
        <v xml:space="preserve">  </v>
      </c>
      <c r="R157" s="195" t="str">
        <f t="shared" si="29"/>
        <v xml:space="preserve">  </v>
      </c>
      <c r="S157" s="465" t="e">
        <f t="shared" si="31"/>
        <v>#DIV/0!</v>
      </c>
      <c r="T157" s="30">
        <v>4</v>
      </c>
      <c r="U157" s="30">
        <f t="shared" si="33"/>
        <v>4</v>
      </c>
      <c r="V157" s="64" t="s">
        <v>182</v>
      </c>
      <c r="W157" s="139"/>
      <c r="X157" s="138"/>
    </row>
    <row r="158" spans="1:24" s="27" customFormat="1" ht="57.75" customHeight="1">
      <c r="A158" s="265" t="s">
        <v>162</v>
      </c>
      <c r="B158" s="64" t="s">
        <v>183</v>
      </c>
      <c r="C158" s="31" t="s">
        <v>185</v>
      </c>
      <c r="D158" s="64" t="s">
        <v>184</v>
      </c>
      <c r="E158" s="30">
        <v>200</v>
      </c>
      <c r="F158" s="30">
        <v>300</v>
      </c>
      <c r="G158" s="30">
        <v>0</v>
      </c>
      <c r="H158" s="449"/>
      <c r="I158" s="30">
        <v>200</v>
      </c>
      <c r="J158" s="30">
        <v>300</v>
      </c>
      <c r="K158" s="30">
        <v>0</v>
      </c>
      <c r="L158" s="195">
        <f t="shared" si="24"/>
        <v>1</v>
      </c>
      <c r="M158" s="449">
        <v>0</v>
      </c>
      <c r="N158" s="195">
        <f t="shared" si="34"/>
        <v>1</v>
      </c>
      <c r="O158" s="195">
        <f t="shared" si="22"/>
        <v>1</v>
      </c>
      <c r="P158" s="195">
        <f t="shared" si="30"/>
        <v>1</v>
      </c>
      <c r="Q158" s="115" t="str">
        <f t="shared" si="32"/>
        <v xml:space="preserve">  </v>
      </c>
      <c r="R158" s="195" t="str">
        <f t="shared" si="29"/>
        <v xml:space="preserve">  </v>
      </c>
      <c r="S158" s="465" t="e">
        <f t="shared" si="31"/>
        <v>#DIV/0!</v>
      </c>
      <c r="T158" s="30">
        <v>1</v>
      </c>
      <c r="U158" s="30">
        <f t="shared" si="33"/>
        <v>1</v>
      </c>
      <c r="V158" s="64" t="s">
        <v>188</v>
      </c>
      <c r="W158" s="64" t="s">
        <v>189</v>
      </c>
      <c r="X158" s="138"/>
    </row>
    <row r="159" spans="1:24" s="27" customFormat="1" ht="33" customHeight="1">
      <c r="A159" s="265" t="s">
        <v>162</v>
      </c>
      <c r="B159" s="135" t="s">
        <v>190</v>
      </c>
      <c r="C159" s="64" t="s">
        <v>186</v>
      </c>
      <c r="D159" s="135" t="s">
        <v>191</v>
      </c>
      <c r="E159" s="30">
        <v>1</v>
      </c>
      <c r="F159" s="30">
        <v>0</v>
      </c>
      <c r="G159" s="30">
        <v>0</v>
      </c>
      <c r="H159" s="449"/>
      <c r="I159" s="30">
        <v>1</v>
      </c>
      <c r="J159" s="30">
        <v>0</v>
      </c>
      <c r="K159" s="30">
        <v>0</v>
      </c>
      <c r="L159" s="195">
        <f t="shared" si="24"/>
        <v>1</v>
      </c>
      <c r="M159" s="449">
        <v>0</v>
      </c>
      <c r="N159" s="195">
        <f t="shared" si="34"/>
        <v>1</v>
      </c>
      <c r="O159" s="195" t="str">
        <f t="shared" si="22"/>
        <v xml:space="preserve">  </v>
      </c>
      <c r="P159" s="195" t="str">
        <f t="shared" si="30"/>
        <v xml:space="preserve">  </v>
      </c>
      <c r="Q159" s="115" t="str">
        <f t="shared" si="32"/>
        <v xml:space="preserve">  </v>
      </c>
      <c r="R159" s="195" t="str">
        <f t="shared" si="29"/>
        <v xml:space="preserve">  </v>
      </c>
      <c r="S159" s="465" t="e">
        <f t="shared" si="31"/>
        <v>#DIV/0!</v>
      </c>
      <c r="T159" s="30">
        <v>1</v>
      </c>
      <c r="U159" s="30">
        <f t="shared" si="33"/>
        <v>1</v>
      </c>
      <c r="V159" s="64" t="s">
        <v>194</v>
      </c>
      <c r="W159" s="135" t="s">
        <v>193</v>
      </c>
      <c r="X159" s="138"/>
    </row>
    <row r="160" spans="1:24" s="27" customFormat="1" ht="33" customHeight="1">
      <c r="A160" s="265" t="s">
        <v>162</v>
      </c>
      <c r="B160" s="169" t="s">
        <v>190</v>
      </c>
      <c r="C160" s="350" t="s">
        <v>187</v>
      </c>
      <c r="D160" s="135" t="s">
        <v>191</v>
      </c>
      <c r="E160" s="30">
        <v>2</v>
      </c>
      <c r="F160" s="30">
        <v>2</v>
      </c>
      <c r="G160" s="30">
        <v>0.9</v>
      </c>
      <c r="H160" s="449"/>
      <c r="I160" s="30">
        <v>2</v>
      </c>
      <c r="J160" s="30">
        <v>2</v>
      </c>
      <c r="K160" s="30">
        <v>1</v>
      </c>
      <c r="L160" s="195">
        <f t="shared" si="24"/>
        <v>1</v>
      </c>
      <c r="M160" s="449">
        <v>0</v>
      </c>
      <c r="N160" s="195">
        <f t="shared" si="34"/>
        <v>1</v>
      </c>
      <c r="O160" s="195">
        <f t="shared" ref="O160:O196" si="35">IF(J160=0,"  ",F160/J160)</f>
        <v>1</v>
      </c>
      <c r="P160" s="195">
        <f t="shared" si="30"/>
        <v>1</v>
      </c>
      <c r="Q160" s="115">
        <f t="shared" si="32"/>
        <v>0.9</v>
      </c>
      <c r="R160" s="195">
        <f t="shared" si="29"/>
        <v>0.9</v>
      </c>
      <c r="S160" s="465" t="e">
        <f t="shared" si="31"/>
        <v>#DIV/0!</v>
      </c>
      <c r="T160" s="30">
        <v>70</v>
      </c>
      <c r="U160" s="30">
        <f t="shared" si="33"/>
        <v>70</v>
      </c>
      <c r="V160" s="64" t="s">
        <v>192</v>
      </c>
      <c r="W160" s="139"/>
      <c r="X160" s="138"/>
    </row>
    <row r="161" spans="1:24" s="27" customFormat="1" ht="33" customHeight="1">
      <c r="A161" s="265" t="s">
        <v>162</v>
      </c>
      <c r="B161" s="135" t="s">
        <v>195</v>
      </c>
      <c r="C161" s="31" t="s">
        <v>77</v>
      </c>
      <c r="D161" s="135" t="s">
        <v>196</v>
      </c>
      <c r="E161" s="30">
        <v>500</v>
      </c>
      <c r="F161" s="30">
        <v>0</v>
      </c>
      <c r="G161" s="30">
        <v>373</v>
      </c>
      <c r="H161" s="449"/>
      <c r="I161" s="30">
        <v>500</v>
      </c>
      <c r="J161" s="30">
        <v>0</v>
      </c>
      <c r="K161" s="30">
        <v>0</v>
      </c>
      <c r="L161" s="195">
        <f t="shared" si="24"/>
        <v>1</v>
      </c>
      <c r="M161" s="449">
        <v>0</v>
      </c>
      <c r="N161" s="195">
        <f t="shared" si="34"/>
        <v>1</v>
      </c>
      <c r="O161" s="195" t="str">
        <f t="shared" si="35"/>
        <v xml:space="preserve">  </v>
      </c>
      <c r="P161" s="195" t="str">
        <f t="shared" si="30"/>
        <v xml:space="preserve">  </v>
      </c>
      <c r="Q161" s="115" t="str">
        <f t="shared" si="32"/>
        <v xml:space="preserve">  </v>
      </c>
      <c r="R161" s="195" t="str">
        <f t="shared" si="29"/>
        <v xml:space="preserve">  </v>
      </c>
      <c r="S161" s="465" t="e">
        <f t="shared" si="31"/>
        <v>#DIV/0!</v>
      </c>
      <c r="T161" s="30">
        <v>15</v>
      </c>
      <c r="U161" s="30">
        <f t="shared" si="33"/>
        <v>15</v>
      </c>
      <c r="V161" s="64" t="s">
        <v>199</v>
      </c>
      <c r="W161" s="135" t="s">
        <v>203</v>
      </c>
      <c r="X161" s="138"/>
    </row>
    <row r="162" spans="1:24" s="27" customFormat="1" ht="33" customHeight="1">
      <c r="A162" s="265" t="s">
        <v>162</v>
      </c>
      <c r="B162" s="135" t="s">
        <v>195</v>
      </c>
      <c r="C162" s="31" t="s">
        <v>197</v>
      </c>
      <c r="D162" s="135" t="s">
        <v>196</v>
      </c>
      <c r="E162" s="30">
        <v>2</v>
      </c>
      <c r="F162" s="30">
        <v>0</v>
      </c>
      <c r="G162" s="30">
        <v>373</v>
      </c>
      <c r="H162" s="449"/>
      <c r="I162" s="30">
        <v>2</v>
      </c>
      <c r="J162" s="30">
        <v>0</v>
      </c>
      <c r="K162" s="30">
        <v>0</v>
      </c>
      <c r="L162" s="195">
        <f t="shared" ref="L162:L198" si="36">IF(I162=0,"  ",E162/I162)</f>
        <v>1</v>
      </c>
      <c r="M162" s="449">
        <v>0</v>
      </c>
      <c r="N162" s="195">
        <f t="shared" si="34"/>
        <v>1</v>
      </c>
      <c r="O162" s="195" t="str">
        <f t="shared" si="35"/>
        <v xml:space="preserve">  </v>
      </c>
      <c r="P162" s="195" t="str">
        <f t="shared" si="30"/>
        <v xml:space="preserve">  </v>
      </c>
      <c r="Q162" s="115" t="str">
        <f t="shared" si="32"/>
        <v xml:space="preserve">  </v>
      </c>
      <c r="R162" s="195" t="str">
        <f t="shared" si="29"/>
        <v xml:space="preserve">  </v>
      </c>
      <c r="S162" s="465" t="e">
        <f t="shared" si="31"/>
        <v>#DIV/0!</v>
      </c>
      <c r="T162" s="30">
        <v>8</v>
      </c>
      <c r="U162" s="30">
        <f t="shared" si="33"/>
        <v>8</v>
      </c>
      <c r="V162" s="64" t="s">
        <v>170</v>
      </c>
      <c r="W162" s="137"/>
      <c r="X162" s="138"/>
    </row>
    <row r="163" spans="1:24" s="27" customFormat="1" ht="33" customHeight="1">
      <c r="A163" s="265" t="s">
        <v>162</v>
      </c>
      <c r="B163" s="135" t="s">
        <v>195</v>
      </c>
      <c r="C163" s="31" t="s">
        <v>198</v>
      </c>
      <c r="D163" s="135" t="s">
        <v>196</v>
      </c>
      <c r="E163" s="30">
        <v>500</v>
      </c>
      <c r="F163" s="30">
        <v>0</v>
      </c>
      <c r="G163" s="30">
        <v>0</v>
      </c>
      <c r="H163" s="449"/>
      <c r="I163" s="30">
        <v>500</v>
      </c>
      <c r="J163" s="30">
        <v>0</v>
      </c>
      <c r="K163" s="30">
        <v>0</v>
      </c>
      <c r="L163" s="195">
        <f t="shared" si="36"/>
        <v>1</v>
      </c>
      <c r="M163" s="449">
        <v>0</v>
      </c>
      <c r="N163" s="195">
        <f t="shared" si="34"/>
        <v>1</v>
      </c>
      <c r="O163" s="195" t="str">
        <f t="shared" si="35"/>
        <v xml:space="preserve">  </v>
      </c>
      <c r="P163" s="195" t="str">
        <f t="shared" si="30"/>
        <v xml:space="preserve">  </v>
      </c>
      <c r="Q163" s="115" t="str">
        <f t="shared" si="32"/>
        <v xml:space="preserve">  </v>
      </c>
      <c r="R163" s="195" t="str">
        <f t="shared" si="29"/>
        <v xml:space="preserve">  </v>
      </c>
      <c r="S163" s="465" t="e">
        <f t="shared" si="31"/>
        <v>#DIV/0!</v>
      </c>
      <c r="T163" s="30">
        <v>300</v>
      </c>
      <c r="U163" s="30">
        <f t="shared" si="33"/>
        <v>300</v>
      </c>
      <c r="V163" s="64" t="s">
        <v>200</v>
      </c>
      <c r="W163" s="137"/>
      <c r="X163" s="138"/>
    </row>
    <row r="164" spans="1:24" s="27" customFormat="1" ht="33" customHeight="1">
      <c r="A164" s="265" t="s">
        <v>162</v>
      </c>
      <c r="B164" s="135" t="s">
        <v>195</v>
      </c>
      <c r="C164" s="31" t="s">
        <v>77</v>
      </c>
      <c r="D164" s="135" t="s">
        <v>196</v>
      </c>
      <c r="E164" s="30">
        <v>0</v>
      </c>
      <c r="F164" s="30">
        <v>250</v>
      </c>
      <c r="G164" s="30">
        <v>0.9</v>
      </c>
      <c r="H164" s="449"/>
      <c r="I164" s="30">
        <v>0</v>
      </c>
      <c r="J164" s="30">
        <v>250</v>
      </c>
      <c r="K164" s="30">
        <v>250</v>
      </c>
      <c r="L164" s="195" t="str">
        <f t="shared" si="36"/>
        <v xml:space="preserve">  </v>
      </c>
      <c r="M164" s="449">
        <v>0</v>
      </c>
      <c r="N164" s="195" t="str">
        <f t="shared" si="34"/>
        <v xml:space="preserve">  </v>
      </c>
      <c r="O164" s="195">
        <f t="shared" si="35"/>
        <v>1</v>
      </c>
      <c r="P164" s="195">
        <f t="shared" si="30"/>
        <v>1</v>
      </c>
      <c r="Q164" s="115">
        <f t="shared" si="32"/>
        <v>3.5999999999999999E-3</v>
      </c>
      <c r="R164" s="195">
        <v>0.9</v>
      </c>
      <c r="S164" s="465" t="e">
        <f t="shared" si="31"/>
        <v>#DIV/0!</v>
      </c>
      <c r="T164" s="30">
        <v>300</v>
      </c>
      <c r="U164" s="30">
        <f t="shared" si="33"/>
        <v>300</v>
      </c>
      <c r="V164" s="64" t="s">
        <v>201</v>
      </c>
      <c r="W164" s="137"/>
      <c r="X164" s="138"/>
    </row>
    <row r="165" spans="1:24" s="27" customFormat="1" ht="33" customHeight="1">
      <c r="A165" s="265" t="s">
        <v>162</v>
      </c>
      <c r="B165" s="135" t="s">
        <v>195</v>
      </c>
      <c r="C165" s="31" t="s">
        <v>77</v>
      </c>
      <c r="D165" s="135" t="s">
        <v>196</v>
      </c>
      <c r="E165" s="30">
        <v>3</v>
      </c>
      <c r="F165" s="30">
        <v>250</v>
      </c>
      <c r="G165" s="351">
        <v>400</v>
      </c>
      <c r="H165" s="449"/>
      <c r="I165" s="30">
        <v>0</v>
      </c>
      <c r="J165" s="30">
        <v>250</v>
      </c>
      <c r="K165" s="30">
        <v>250</v>
      </c>
      <c r="L165" s="195" t="str">
        <f t="shared" si="36"/>
        <v xml:space="preserve">  </v>
      </c>
      <c r="M165" s="449">
        <v>0</v>
      </c>
      <c r="N165" s="195" t="str">
        <f t="shared" si="34"/>
        <v xml:space="preserve">  </v>
      </c>
      <c r="O165" s="195">
        <f t="shared" si="35"/>
        <v>1</v>
      </c>
      <c r="P165" s="195">
        <f t="shared" si="30"/>
        <v>1</v>
      </c>
      <c r="Q165" s="115">
        <f t="shared" si="32"/>
        <v>1.6</v>
      </c>
      <c r="R165" s="195">
        <f t="shared" si="29"/>
        <v>1</v>
      </c>
      <c r="S165" s="465" t="e">
        <f t="shared" si="31"/>
        <v>#DIV/0!</v>
      </c>
      <c r="T165" s="30">
        <v>300</v>
      </c>
      <c r="U165" s="30">
        <f t="shared" si="33"/>
        <v>300</v>
      </c>
      <c r="V165" s="64" t="s">
        <v>202</v>
      </c>
      <c r="W165" s="139"/>
      <c r="X165" s="138"/>
    </row>
    <row r="166" spans="1:24" s="27" customFormat="1" ht="37.5" customHeight="1">
      <c r="A166" s="265" t="s">
        <v>162</v>
      </c>
      <c r="B166" s="64" t="s">
        <v>204</v>
      </c>
      <c r="C166" s="31" t="s">
        <v>216</v>
      </c>
      <c r="D166" s="64" t="s">
        <v>210</v>
      </c>
      <c r="E166" s="30">
        <v>1</v>
      </c>
      <c r="F166" s="30">
        <v>0</v>
      </c>
      <c r="G166" s="30">
        <v>0</v>
      </c>
      <c r="H166" s="449"/>
      <c r="I166" s="30">
        <v>1</v>
      </c>
      <c r="J166" s="30">
        <v>0</v>
      </c>
      <c r="K166" s="30">
        <v>0</v>
      </c>
      <c r="L166" s="195">
        <f t="shared" si="36"/>
        <v>1</v>
      </c>
      <c r="M166" s="449">
        <v>0</v>
      </c>
      <c r="N166" s="195">
        <f t="shared" si="34"/>
        <v>1</v>
      </c>
      <c r="O166" s="195" t="str">
        <f t="shared" si="35"/>
        <v xml:space="preserve">  </v>
      </c>
      <c r="P166" s="195" t="str">
        <f t="shared" si="30"/>
        <v xml:space="preserve">  </v>
      </c>
      <c r="Q166" s="115" t="str">
        <f t="shared" si="32"/>
        <v xml:space="preserve">  </v>
      </c>
      <c r="R166" s="195" t="str">
        <f t="shared" si="29"/>
        <v xml:space="preserve">  </v>
      </c>
      <c r="S166" s="465" t="e">
        <f t="shared" si="31"/>
        <v>#DIV/0!</v>
      </c>
      <c r="T166" s="30">
        <v>3</v>
      </c>
      <c r="U166" s="30">
        <f t="shared" si="33"/>
        <v>3</v>
      </c>
      <c r="V166" s="64" t="s">
        <v>225</v>
      </c>
      <c r="W166" s="135" t="s">
        <v>236</v>
      </c>
      <c r="X166" s="138"/>
    </row>
    <row r="167" spans="1:24" s="27" customFormat="1" ht="33" customHeight="1">
      <c r="A167" s="265" t="s">
        <v>162</v>
      </c>
      <c r="B167" s="135" t="s">
        <v>205</v>
      </c>
      <c r="C167" s="31" t="s">
        <v>217</v>
      </c>
      <c r="D167" s="135" t="s">
        <v>211</v>
      </c>
      <c r="E167" s="30">
        <v>0</v>
      </c>
      <c r="F167" s="30">
        <v>0</v>
      </c>
      <c r="G167" s="30">
        <v>185</v>
      </c>
      <c r="H167" s="449"/>
      <c r="I167" s="30">
        <v>0</v>
      </c>
      <c r="J167" s="30">
        <v>0</v>
      </c>
      <c r="K167" s="30">
        <v>0</v>
      </c>
      <c r="L167" s="195" t="str">
        <f t="shared" si="36"/>
        <v xml:space="preserve">  </v>
      </c>
      <c r="M167" s="449">
        <v>1</v>
      </c>
      <c r="N167" s="195" t="str">
        <f t="shared" si="34"/>
        <v xml:space="preserve">  </v>
      </c>
      <c r="O167" s="195" t="str">
        <f t="shared" si="35"/>
        <v xml:space="preserve">  </v>
      </c>
      <c r="P167" s="195" t="str">
        <f t="shared" si="30"/>
        <v xml:space="preserve">  </v>
      </c>
      <c r="Q167" s="115" t="str">
        <f t="shared" si="32"/>
        <v xml:space="preserve">  </v>
      </c>
      <c r="R167" s="195" t="str">
        <f t="shared" si="29"/>
        <v xml:space="preserve">  </v>
      </c>
      <c r="S167" s="465">
        <f t="shared" si="31"/>
        <v>0</v>
      </c>
      <c r="T167" s="30">
        <v>100</v>
      </c>
      <c r="U167" s="30">
        <f t="shared" si="33"/>
        <v>100</v>
      </c>
      <c r="V167" s="64" t="s">
        <v>226</v>
      </c>
      <c r="W167" s="137"/>
      <c r="X167" s="138"/>
    </row>
    <row r="168" spans="1:24" s="27" customFormat="1" ht="33" customHeight="1">
      <c r="A168" s="265" t="s">
        <v>162</v>
      </c>
      <c r="B168" s="135" t="s">
        <v>205</v>
      </c>
      <c r="C168" s="31" t="s">
        <v>217</v>
      </c>
      <c r="D168" s="135" t="s">
        <v>211</v>
      </c>
      <c r="E168" s="30">
        <v>0</v>
      </c>
      <c r="F168" s="30">
        <v>0</v>
      </c>
      <c r="G168" s="30">
        <v>185</v>
      </c>
      <c r="H168" s="449"/>
      <c r="I168" s="30">
        <v>0</v>
      </c>
      <c r="J168" s="30">
        <v>0</v>
      </c>
      <c r="K168" s="30">
        <v>0</v>
      </c>
      <c r="L168" s="195" t="str">
        <f t="shared" si="36"/>
        <v xml:space="preserve">  </v>
      </c>
      <c r="M168" s="449">
        <v>1</v>
      </c>
      <c r="N168" s="195" t="str">
        <f t="shared" si="34"/>
        <v xml:space="preserve">  </v>
      </c>
      <c r="O168" s="195" t="str">
        <f t="shared" si="35"/>
        <v xml:space="preserve">  </v>
      </c>
      <c r="P168" s="195" t="str">
        <f t="shared" si="30"/>
        <v xml:space="preserve">  </v>
      </c>
      <c r="Q168" s="115" t="str">
        <f t="shared" si="32"/>
        <v xml:space="preserve">  </v>
      </c>
      <c r="R168" s="195" t="str">
        <f t="shared" si="29"/>
        <v xml:space="preserve">  </v>
      </c>
      <c r="S168" s="465">
        <f t="shared" si="31"/>
        <v>0</v>
      </c>
      <c r="T168" s="30">
        <v>100</v>
      </c>
      <c r="U168" s="30">
        <f t="shared" si="33"/>
        <v>100</v>
      </c>
      <c r="V168" s="64" t="s">
        <v>227</v>
      </c>
      <c r="W168" s="137"/>
      <c r="X168" s="138"/>
    </row>
    <row r="169" spans="1:24" s="27" customFormat="1" ht="33" customHeight="1">
      <c r="A169" s="265" t="s">
        <v>162</v>
      </c>
      <c r="B169" s="135" t="s">
        <v>205</v>
      </c>
      <c r="C169" s="31" t="s">
        <v>217</v>
      </c>
      <c r="D169" s="135" t="s">
        <v>211</v>
      </c>
      <c r="E169" s="30">
        <v>0</v>
      </c>
      <c r="F169" s="30">
        <v>0</v>
      </c>
      <c r="G169" s="30">
        <v>185</v>
      </c>
      <c r="H169" s="449"/>
      <c r="I169" s="30">
        <v>0</v>
      </c>
      <c r="J169" s="30">
        <v>0</v>
      </c>
      <c r="K169" s="30">
        <v>0</v>
      </c>
      <c r="L169" s="195" t="str">
        <f t="shared" si="36"/>
        <v xml:space="preserve">  </v>
      </c>
      <c r="M169" s="449">
        <v>1</v>
      </c>
      <c r="N169" s="195" t="str">
        <f t="shared" si="34"/>
        <v xml:space="preserve">  </v>
      </c>
      <c r="O169" s="195" t="str">
        <f t="shared" si="35"/>
        <v xml:space="preserve">  </v>
      </c>
      <c r="P169" s="195" t="str">
        <f t="shared" si="30"/>
        <v xml:space="preserve">  </v>
      </c>
      <c r="Q169" s="115" t="str">
        <f t="shared" si="32"/>
        <v xml:space="preserve">  </v>
      </c>
      <c r="R169" s="195" t="str">
        <f t="shared" si="29"/>
        <v xml:space="preserve">  </v>
      </c>
      <c r="S169" s="465">
        <f t="shared" si="31"/>
        <v>0</v>
      </c>
      <c r="T169" s="30">
        <v>100</v>
      </c>
      <c r="U169" s="30">
        <f t="shared" si="33"/>
        <v>100</v>
      </c>
      <c r="V169" s="64" t="s">
        <v>227</v>
      </c>
      <c r="W169" s="137"/>
      <c r="X169" s="138"/>
    </row>
    <row r="170" spans="1:24" s="27" customFormat="1" ht="33" customHeight="1">
      <c r="A170" s="265" t="s">
        <v>162</v>
      </c>
      <c r="B170" s="135" t="s">
        <v>205</v>
      </c>
      <c r="C170" s="31" t="s">
        <v>217</v>
      </c>
      <c r="D170" s="135" t="s">
        <v>211</v>
      </c>
      <c r="E170" s="30">
        <v>0</v>
      </c>
      <c r="F170" s="30">
        <v>0</v>
      </c>
      <c r="G170" s="30">
        <v>185</v>
      </c>
      <c r="H170" s="449"/>
      <c r="I170" s="30">
        <v>0</v>
      </c>
      <c r="J170" s="30">
        <v>0</v>
      </c>
      <c r="K170" s="30">
        <v>0</v>
      </c>
      <c r="L170" s="195" t="str">
        <f t="shared" si="36"/>
        <v xml:space="preserve">  </v>
      </c>
      <c r="M170" s="449">
        <v>1</v>
      </c>
      <c r="N170" s="195" t="str">
        <f t="shared" si="34"/>
        <v xml:space="preserve">  </v>
      </c>
      <c r="O170" s="195" t="str">
        <f t="shared" si="35"/>
        <v xml:space="preserve">  </v>
      </c>
      <c r="P170" s="195" t="str">
        <f t="shared" si="30"/>
        <v xml:space="preserve">  </v>
      </c>
      <c r="Q170" s="115" t="str">
        <f t="shared" si="32"/>
        <v xml:space="preserve">  </v>
      </c>
      <c r="R170" s="195" t="str">
        <f t="shared" si="29"/>
        <v xml:space="preserve">  </v>
      </c>
      <c r="S170" s="465">
        <f t="shared" si="31"/>
        <v>0</v>
      </c>
      <c r="T170" s="30">
        <v>50</v>
      </c>
      <c r="U170" s="30">
        <f t="shared" si="33"/>
        <v>50</v>
      </c>
      <c r="V170" s="64" t="s">
        <v>226</v>
      </c>
      <c r="W170" s="137"/>
      <c r="X170" s="138"/>
    </row>
    <row r="171" spans="1:24" s="27" customFormat="1" ht="33" customHeight="1">
      <c r="A171" s="265" t="s">
        <v>162</v>
      </c>
      <c r="B171" s="135" t="s">
        <v>205</v>
      </c>
      <c r="C171" s="31" t="s">
        <v>218</v>
      </c>
      <c r="D171" s="135" t="s">
        <v>211</v>
      </c>
      <c r="E171" s="30">
        <v>0</v>
      </c>
      <c r="F171" s="30">
        <v>0</v>
      </c>
      <c r="G171" s="30">
        <v>185</v>
      </c>
      <c r="H171" s="449"/>
      <c r="I171" s="30">
        <v>0</v>
      </c>
      <c r="J171" s="30">
        <v>0</v>
      </c>
      <c r="K171" s="30">
        <v>0</v>
      </c>
      <c r="L171" s="195" t="str">
        <f t="shared" si="36"/>
        <v xml:space="preserve">  </v>
      </c>
      <c r="M171" s="449">
        <v>1</v>
      </c>
      <c r="N171" s="195" t="str">
        <f t="shared" si="34"/>
        <v xml:space="preserve">  </v>
      </c>
      <c r="O171" s="195" t="str">
        <f t="shared" si="35"/>
        <v xml:space="preserve">  </v>
      </c>
      <c r="P171" s="195" t="str">
        <f t="shared" si="30"/>
        <v xml:space="preserve">  </v>
      </c>
      <c r="Q171" s="115" t="str">
        <f t="shared" si="32"/>
        <v xml:space="preserve">  </v>
      </c>
      <c r="R171" s="195" t="str">
        <f t="shared" si="29"/>
        <v xml:space="preserve">  </v>
      </c>
      <c r="S171" s="465">
        <f t="shared" si="31"/>
        <v>0</v>
      </c>
      <c r="T171" s="30">
        <v>100</v>
      </c>
      <c r="U171" s="30">
        <f t="shared" si="33"/>
        <v>100</v>
      </c>
      <c r="V171" s="64" t="s">
        <v>227</v>
      </c>
      <c r="W171" s="137"/>
      <c r="X171" s="138"/>
    </row>
    <row r="172" spans="1:24" s="27" customFormat="1" ht="33" customHeight="1">
      <c r="A172" s="265" t="s">
        <v>162</v>
      </c>
      <c r="B172" s="64" t="s">
        <v>206</v>
      </c>
      <c r="C172" s="31" t="s">
        <v>219</v>
      </c>
      <c r="D172" s="64" t="s">
        <v>212</v>
      </c>
      <c r="E172" s="30">
        <v>1</v>
      </c>
      <c r="F172" s="30">
        <v>0</v>
      </c>
      <c r="G172" s="30">
        <v>0</v>
      </c>
      <c r="H172" s="449"/>
      <c r="I172" s="30">
        <v>1</v>
      </c>
      <c r="J172" s="30">
        <v>0</v>
      </c>
      <c r="K172" s="30">
        <v>0</v>
      </c>
      <c r="L172" s="195">
        <f t="shared" si="36"/>
        <v>1</v>
      </c>
      <c r="M172" s="449">
        <v>0</v>
      </c>
      <c r="N172" s="195">
        <f t="shared" si="34"/>
        <v>1</v>
      </c>
      <c r="O172" s="195" t="str">
        <f t="shared" si="35"/>
        <v xml:space="preserve">  </v>
      </c>
      <c r="P172" s="195" t="str">
        <f t="shared" si="30"/>
        <v xml:space="preserve">  </v>
      </c>
      <c r="Q172" s="115" t="str">
        <f t="shared" si="32"/>
        <v xml:space="preserve">  </v>
      </c>
      <c r="R172" s="195" t="str">
        <f t="shared" si="29"/>
        <v xml:space="preserve">  </v>
      </c>
      <c r="S172" s="465" t="e">
        <f t="shared" si="31"/>
        <v>#DIV/0!</v>
      </c>
      <c r="T172" s="30">
        <v>2</v>
      </c>
      <c r="U172" s="30">
        <f t="shared" si="33"/>
        <v>2</v>
      </c>
      <c r="V172" s="64" t="s">
        <v>228</v>
      </c>
      <c r="W172" s="137"/>
      <c r="X172" s="138"/>
    </row>
    <row r="173" spans="1:24" s="27" customFormat="1" ht="33" customHeight="1">
      <c r="A173" s="265" t="s">
        <v>162</v>
      </c>
      <c r="B173" s="135" t="s">
        <v>207</v>
      </c>
      <c r="C173" s="64" t="s">
        <v>220</v>
      </c>
      <c r="D173" s="135" t="s">
        <v>213</v>
      </c>
      <c r="E173" s="30">
        <v>3</v>
      </c>
      <c r="F173" s="30">
        <v>3</v>
      </c>
      <c r="G173" s="30">
        <v>3</v>
      </c>
      <c r="H173" s="449"/>
      <c r="I173" s="30">
        <v>3</v>
      </c>
      <c r="J173" s="30">
        <v>3</v>
      </c>
      <c r="K173" s="30">
        <v>3</v>
      </c>
      <c r="L173" s="195">
        <f t="shared" si="36"/>
        <v>1</v>
      </c>
      <c r="M173" s="449">
        <v>3</v>
      </c>
      <c r="N173" s="195">
        <f t="shared" si="34"/>
        <v>1</v>
      </c>
      <c r="O173" s="195">
        <f t="shared" si="35"/>
        <v>1</v>
      </c>
      <c r="P173" s="195">
        <f t="shared" si="30"/>
        <v>1</v>
      </c>
      <c r="Q173" s="115">
        <f t="shared" si="32"/>
        <v>1</v>
      </c>
      <c r="R173" s="195">
        <f t="shared" si="29"/>
        <v>1</v>
      </c>
      <c r="S173" s="465">
        <f t="shared" si="31"/>
        <v>0</v>
      </c>
      <c r="T173" s="30">
        <v>12</v>
      </c>
      <c r="U173" s="30">
        <f t="shared" si="33"/>
        <v>12</v>
      </c>
      <c r="V173" s="64" t="s">
        <v>229</v>
      </c>
      <c r="W173" s="137"/>
      <c r="X173" s="138"/>
    </row>
    <row r="174" spans="1:24" s="27" customFormat="1" ht="33" customHeight="1">
      <c r="A174" s="265" t="s">
        <v>162</v>
      </c>
      <c r="B174" s="135" t="s">
        <v>207</v>
      </c>
      <c r="C174" s="64" t="s">
        <v>217</v>
      </c>
      <c r="D174" s="135" t="s">
        <v>213</v>
      </c>
      <c r="E174" s="30">
        <v>0</v>
      </c>
      <c r="F174" s="30">
        <v>1</v>
      </c>
      <c r="G174" s="30">
        <v>0</v>
      </c>
      <c r="H174" s="449"/>
      <c r="I174" s="30">
        <v>0</v>
      </c>
      <c r="J174" s="30">
        <v>1</v>
      </c>
      <c r="K174" s="30">
        <v>0</v>
      </c>
      <c r="L174" s="195" t="str">
        <f t="shared" si="36"/>
        <v xml:space="preserve">  </v>
      </c>
      <c r="M174" s="449">
        <v>0</v>
      </c>
      <c r="N174" s="195" t="str">
        <f t="shared" si="34"/>
        <v xml:space="preserve">  </v>
      </c>
      <c r="O174" s="195">
        <f t="shared" si="35"/>
        <v>1</v>
      </c>
      <c r="P174" s="195">
        <f t="shared" si="30"/>
        <v>1</v>
      </c>
      <c r="Q174" s="115" t="str">
        <f t="shared" si="32"/>
        <v xml:space="preserve">  </v>
      </c>
      <c r="R174" s="195">
        <v>1</v>
      </c>
      <c r="S174" s="465" t="e">
        <f t="shared" si="31"/>
        <v>#DIV/0!</v>
      </c>
      <c r="T174" s="30">
        <v>53</v>
      </c>
      <c r="U174" s="30">
        <f t="shared" si="33"/>
        <v>53</v>
      </c>
      <c r="V174" s="64" t="s">
        <v>230</v>
      </c>
      <c r="W174" s="137"/>
      <c r="X174" s="138"/>
    </row>
    <row r="175" spans="1:24" s="27" customFormat="1" ht="33" customHeight="1">
      <c r="A175" s="265" t="s">
        <v>162</v>
      </c>
      <c r="B175" s="135" t="s">
        <v>207</v>
      </c>
      <c r="C175" s="64" t="s">
        <v>217</v>
      </c>
      <c r="D175" s="135" t="s">
        <v>213</v>
      </c>
      <c r="E175" s="30">
        <v>0</v>
      </c>
      <c r="F175" s="30">
        <v>1</v>
      </c>
      <c r="G175" s="30">
        <v>0</v>
      </c>
      <c r="H175" s="449"/>
      <c r="I175" s="30">
        <v>0</v>
      </c>
      <c r="J175" s="30">
        <v>1</v>
      </c>
      <c r="K175" s="30">
        <v>0</v>
      </c>
      <c r="L175" s="195" t="str">
        <f t="shared" si="36"/>
        <v xml:space="preserve">  </v>
      </c>
      <c r="M175" s="449">
        <v>0</v>
      </c>
      <c r="N175" s="195" t="str">
        <f t="shared" si="34"/>
        <v xml:space="preserve">  </v>
      </c>
      <c r="O175" s="195">
        <f t="shared" si="35"/>
        <v>1</v>
      </c>
      <c r="P175" s="195">
        <f t="shared" si="30"/>
        <v>1</v>
      </c>
      <c r="Q175" s="115" t="str">
        <f t="shared" si="32"/>
        <v xml:space="preserve">  </v>
      </c>
      <c r="R175" s="195">
        <v>1</v>
      </c>
      <c r="S175" s="465" t="e">
        <f t="shared" si="31"/>
        <v>#DIV/0!</v>
      </c>
      <c r="T175" s="30">
        <v>150</v>
      </c>
      <c r="U175" s="30">
        <f t="shared" si="33"/>
        <v>150</v>
      </c>
      <c r="V175" s="64" t="s">
        <v>231</v>
      </c>
      <c r="W175" s="137"/>
      <c r="X175" s="138"/>
    </row>
    <row r="176" spans="1:24" s="27" customFormat="1" ht="35.25" customHeight="1">
      <c r="A176" s="265" t="s">
        <v>162</v>
      </c>
      <c r="B176" s="64" t="s">
        <v>207</v>
      </c>
      <c r="C176" s="64" t="s">
        <v>217</v>
      </c>
      <c r="D176" s="64" t="s">
        <v>213</v>
      </c>
      <c r="E176" s="30">
        <v>0</v>
      </c>
      <c r="F176" s="30">
        <v>0</v>
      </c>
      <c r="G176" s="30">
        <v>1</v>
      </c>
      <c r="H176" s="449"/>
      <c r="I176" s="30">
        <v>0</v>
      </c>
      <c r="J176" s="30">
        <v>0</v>
      </c>
      <c r="K176" s="30">
        <v>1</v>
      </c>
      <c r="L176" s="195" t="str">
        <f t="shared" si="36"/>
        <v xml:space="preserve">  </v>
      </c>
      <c r="M176" s="449">
        <v>0</v>
      </c>
      <c r="N176" s="195" t="str">
        <f t="shared" si="34"/>
        <v xml:space="preserve">  </v>
      </c>
      <c r="O176" s="195" t="str">
        <f t="shared" si="35"/>
        <v xml:space="preserve">  </v>
      </c>
      <c r="P176" s="195" t="str">
        <f t="shared" si="30"/>
        <v xml:space="preserve">  </v>
      </c>
      <c r="Q176" s="115">
        <f t="shared" si="32"/>
        <v>1</v>
      </c>
      <c r="R176" s="195">
        <f t="shared" si="29"/>
        <v>1</v>
      </c>
      <c r="S176" s="465" t="e">
        <f t="shared" si="31"/>
        <v>#DIV/0!</v>
      </c>
      <c r="T176" s="30">
        <v>0</v>
      </c>
      <c r="U176" s="30">
        <f t="shared" si="33"/>
        <v>0</v>
      </c>
      <c r="V176" s="64" t="s">
        <v>230</v>
      </c>
      <c r="W176" s="137"/>
      <c r="X176" s="138"/>
    </row>
    <row r="177" spans="1:24" s="27" customFormat="1" ht="43.5" customHeight="1">
      <c r="A177" s="265" t="s">
        <v>162</v>
      </c>
      <c r="B177" s="64" t="s">
        <v>207</v>
      </c>
      <c r="C177" s="64" t="s">
        <v>221</v>
      </c>
      <c r="D177" s="64" t="s">
        <v>213</v>
      </c>
      <c r="E177" s="30">
        <v>0</v>
      </c>
      <c r="F177" s="30">
        <v>0</v>
      </c>
      <c r="G177" s="30">
        <v>0</v>
      </c>
      <c r="H177" s="449"/>
      <c r="I177" s="30">
        <v>0</v>
      </c>
      <c r="J177" s="30">
        <v>0</v>
      </c>
      <c r="K177" s="30">
        <v>1</v>
      </c>
      <c r="L177" s="195" t="str">
        <f t="shared" si="36"/>
        <v xml:space="preserve">  </v>
      </c>
      <c r="M177" s="449">
        <v>0</v>
      </c>
      <c r="N177" s="195" t="str">
        <f t="shared" si="34"/>
        <v xml:space="preserve">  </v>
      </c>
      <c r="O177" s="195" t="str">
        <f t="shared" si="35"/>
        <v xml:space="preserve">  </v>
      </c>
      <c r="P177" s="195" t="str">
        <f t="shared" si="30"/>
        <v xml:space="preserve">  </v>
      </c>
      <c r="Q177" s="115">
        <f t="shared" si="32"/>
        <v>0</v>
      </c>
      <c r="R177" s="352"/>
      <c r="S177" s="465" t="e">
        <f t="shared" si="31"/>
        <v>#DIV/0!</v>
      </c>
      <c r="T177" s="30">
        <v>300</v>
      </c>
      <c r="U177" s="30">
        <f t="shared" si="33"/>
        <v>300</v>
      </c>
      <c r="V177" s="64" t="s">
        <v>232</v>
      </c>
      <c r="W177" s="137"/>
      <c r="X177" s="138"/>
    </row>
    <row r="178" spans="1:24" s="27" customFormat="1" ht="33" customHeight="1">
      <c r="A178" s="265" t="s">
        <v>162</v>
      </c>
      <c r="B178" s="137" t="s">
        <v>207</v>
      </c>
      <c r="C178" s="139" t="s">
        <v>222</v>
      </c>
      <c r="D178" s="137" t="s">
        <v>213</v>
      </c>
      <c r="E178" s="30">
        <v>3</v>
      </c>
      <c r="F178" s="30">
        <v>3</v>
      </c>
      <c r="G178" s="30">
        <v>185</v>
      </c>
      <c r="H178" s="449"/>
      <c r="I178" s="30">
        <v>3</v>
      </c>
      <c r="J178" s="30">
        <v>3</v>
      </c>
      <c r="K178" s="30">
        <v>3</v>
      </c>
      <c r="L178" s="195">
        <f t="shared" si="36"/>
        <v>1</v>
      </c>
      <c r="M178" s="449">
        <v>3</v>
      </c>
      <c r="N178" s="195">
        <f t="shared" si="34"/>
        <v>1</v>
      </c>
      <c r="O178" s="195">
        <f t="shared" si="35"/>
        <v>1</v>
      </c>
      <c r="P178" s="195">
        <f t="shared" si="30"/>
        <v>1</v>
      </c>
      <c r="Q178" s="115">
        <f t="shared" si="32"/>
        <v>61.666666666666664</v>
      </c>
      <c r="R178" s="195">
        <f t="shared" si="29"/>
        <v>1</v>
      </c>
      <c r="S178" s="465">
        <f t="shared" si="31"/>
        <v>0</v>
      </c>
      <c r="T178" s="30">
        <v>300</v>
      </c>
      <c r="U178" s="30">
        <f t="shared" si="33"/>
        <v>300</v>
      </c>
      <c r="V178" s="64" t="s">
        <v>233</v>
      </c>
      <c r="W178" s="137"/>
      <c r="X178" s="138"/>
    </row>
    <row r="179" spans="1:24" s="27" customFormat="1" ht="33" customHeight="1">
      <c r="A179" s="265" t="s">
        <v>162</v>
      </c>
      <c r="B179" s="64" t="s">
        <v>208</v>
      </c>
      <c r="C179" s="64" t="s">
        <v>223</v>
      </c>
      <c r="D179" s="64" t="s">
        <v>214</v>
      </c>
      <c r="E179" s="30">
        <v>0</v>
      </c>
      <c r="F179" s="30">
        <v>0</v>
      </c>
      <c r="G179" s="30">
        <v>0</v>
      </c>
      <c r="H179" s="449"/>
      <c r="I179" s="30">
        <v>0</v>
      </c>
      <c r="J179" s="30">
        <v>0</v>
      </c>
      <c r="K179" s="30">
        <v>0</v>
      </c>
      <c r="L179" s="195" t="str">
        <f t="shared" si="36"/>
        <v xml:space="preserve">  </v>
      </c>
      <c r="M179" s="449">
        <v>1</v>
      </c>
      <c r="N179" s="195" t="str">
        <f t="shared" si="34"/>
        <v xml:space="preserve">  </v>
      </c>
      <c r="O179" s="195" t="str">
        <f t="shared" si="35"/>
        <v xml:space="preserve">  </v>
      </c>
      <c r="P179" s="195" t="str">
        <f t="shared" si="30"/>
        <v xml:space="preserve">  </v>
      </c>
      <c r="Q179" s="115" t="str">
        <f t="shared" si="32"/>
        <v xml:space="preserve">  </v>
      </c>
      <c r="R179" s="195" t="str">
        <f t="shared" si="29"/>
        <v xml:space="preserve">  </v>
      </c>
      <c r="S179" s="465">
        <f t="shared" si="31"/>
        <v>0</v>
      </c>
      <c r="T179" s="30">
        <v>3</v>
      </c>
      <c r="U179" s="30">
        <f t="shared" si="33"/>
        <v>3</v>
      </c>
      <c r="V179" s="64" t="s">
        <v>234</v>
      </c>
      <c r="W179" s="137"/>
      <c r="X179" s="138"/>
    </row>
    <row r="180" spans="1:24" s="27" customFormat="1" ht="33" customHeight="1">
      <c r="A180" s="265" t="s">
        <v>162</v>
      </c>
      <c r="B180" s="64" t="s">
        <v>209</v>
      </c>
      <c r="C180" s="64" t="s">
        <v>224</v>
      </c>
      <c r="D180" s="64" t="s">
        <v>215</v>
      </c>
      <c r="E180" s="30">
        <v>0</v>
      </c>
      <c r="F180" s="30">
        <v>0</v>
      </c>
      <c r="G180" s="30">
        <v>0</v>
      </c>
      <c r="H180" s="449"/>
      <c r="I180" s="30">
        <v>0</v>
      </c>
      <c r="J180" s="30">
        <v>0</v>
      </c>
      <c r="K180" s="30">
        <v>0</v>
      </c>
      <c r="L180" s="195" t="str">
        <f t="shared" si="36"/>
        <v xml:space="preserve">  </v>
      </c>
      <c r="M180" s="449">
        <v>1</v>
      </c>
      <c r="N180" s="195" t="str">
        <f t="shared" si="34"/>
        <v xml:space="preserve">  </v>
      </c>
      <c r="O180" s="195" t="str">
        <f t="shared" si="35"/>
        <v xml:space="preserve">  </v>
      </c>
      <c r="P180" s="195" t="str">
        <f t="shared" si="30"/>
        <v xml:space="preserve">  </v>
      </c>
      <c r="Q180" s="115" t="str">
        <f t="shared" si="32"/>
        <v xml:space="preserve">  </v>
      </c>
      <c r="R180" s="195" t="str">
        <f t="shared" si="29"/>
        <v xml:space="preserve">  </v>
      </c>
      <c r="S180" s="465">
        <f t="shared" si="31"/>
        <v>0</v>
      </c>
      <c r="T180" s="30">
        <v>5</v>
      </c>
      <c r="U180" s="30">
        <f t="shared" si="33"/>
        <v>5</v>
      </c>
      <c r="V180" s="64" t="s">
        <v>235</v>
      </c>
      <c r="W180" s="137"/>
      <c r="X180" s="138"/>
    </row>
    <row r="181" spans="1:24" s="27" customFormat="1" ht="33" customHeight="1">
      <c r="A181" s="265" t="s">
        <v>162</v>
      </c>
      <c r="B181" s="139" t="s">
        <v>209</v>
      </c>
      <c r="C181" s="139" t="s">
        <v>224</v>
      </c>
      <c r="D181" s="139" t="s">
        <v>215</v>
      </c>
      <c r="E181" s="30">
        <v>0</v>
      </c>
      <c r="F181" s="30">
        <v>1</v>
      </c>
      <c r="G181" s="30">
        <v>0</v>
      </c>
      <c r="H181" s="449"/>
      <c r="I181" s="30">
        <v>0</v>
      </c>
      <c r="J181" s="30">
        <v>1</v>
      </c>
      <c r="K181" s="30">
        <v>0</v>
      </c>
      <c r="L181" s="195" t="str">
        <f t="shared" si="36"/>
        <v xml:space="preserve">  </v>
      </c>
      <c r="M181" s="449">
        <v>0</v>
      </c>
      <c r="N181" s="195" t="str">
        <f t="shared" si="34"/>
        <v xml:space="preserve">  </v>
      </c>
      <c r="O181" s="195">
        <f t="shared" si="35"/>
        <v>1</v>
      </c>
      <c r="P181" s="195">
        <f t="shared" si="30"/>
        <v>1</v>
      </c>
      <c r="Q181" s="115" t="str">
        <f t="shared" si="32"/>
        <v xml:space="preserve">  </v>
      </c>
      <c r="R181" s="195" t="str">
        <f t="shared" si="29"/>
        <v xml:space="preserve">  </v>
      </c>
      <c r="S181" s="465" t="e">
        <f t="shared" si="31"/>
        <v>#DIV/0!</v>
      </c>
      <c r="T181" s="30">
        <v>5</v>
      </c>
      <c r="U181" s="30">
        <f>SUM(T181)</f>
        <v>5</v>
      </c>
      <c r="V181" s="64" t="s">
        <v>235</v>
      </c>
      <c r="W181" s="139"/>
      <c r="X181" s="143"/>
    </row>
    <row r="182" spans="1:24" s="27" customFormat="1" ht="23.25" customHeight="1">
      <c r="A182" s="265" t="s">
        <v>162</v>
      </c>
      <c r="B182" s="102"/>
      <c r="C182" s="102"/>
      <c r="D182" s="102"/>
      <c r="E182" s="346"/>
      <c r="F182" s="346"/>
      <c r="G182" s="346"/>
      <c r="H182" s="450"/>
      <c r="I182" s="346"/>
      <c r="J182" s="346"/>
      <c r="K182" s="346"/>
      <c r="L182" s="195" t="str">
        <f t="shared" si="36"/>
        <v xml:space="preserve">  </v>
      </c>
      <c r="M182" s="450"/>
      <c r="N182" s="195" t="str">
        <f t="shared" si="34"/>
        <v xml:space="preserve">  </v>
      </c>
      <c r="O182" s="195" t="str">
        <f t="shared" si="35"/>
        <v xml:space="preserve">  </v>
      </c>
      <c r="P182" s="195" t="str">
        <f t="shared" si="30"/>
        <v xml:space="preserve">  </v>
      </c>
      <c r="Q182" s="115" t="str">
        <f t="shared" si="32"/>
        <v xml:space="preserve">  </v>
      </c>
      <c r="R182" s="195" t="str">
        <f t="shared" si="29"/>
        <v xml:space="preserve">  </v>
      </c>
      <c r="S182" s="465" t="e">
        <f t="shared" si="31"/>
        <v>#DIV/0!</v>
      </c>
      <c r="T182" s="100"/>
      <c r="U182" s="100"/>
      <c r="V182" s="100"/>
      <c r="W182" s="101"/>
      <c r="X182" s="76"/>
    </row>
    <row r="183" spans="1:24" s="27" customFormat="1" ht="46" customHeight="1">
      <c r="A183" s="265" t="s">
        <v>16</v>
      </c>
      <c r="B183" s="73" t="s">
        <v>64</v>
      </c>
      <c r="C183" s="42" t="s">
        <v>65</v>
      </c>
      <c r="D183" s="73" t="s">
        <v>66</v>
      </c>
      <c r="E183" s="30">
        <v>1</v>
      </c>
      <c r="F183" s="30">
        <v>0</v>
      </c>
      <c r="G183" s="30">
        <v>2</v>
      </c>
      <c r="H183" s="449"/>
      <c r="I183" s="30">
        <v>1</v>
      </c>
      <c r="J183" s="30">
        <v>0</v>
      </c>
      <c r="K183" s="30">
        <v>1</v>
      </c>
      <c r="L183" s="195">
        <f t="shared" si="36"/>
        <v>1</v>
      </c>
      <c r="M183" s="449">
        <v>1</v>
      </c>
      <c r="N183" s="195">
        <f t="shared" si="34"/>
        <v>1</v>
      </c>
      <c r="O183" s="195" t="str">
        <f t="shared" si="35"/>
        <v xml:space="preserve">  </v>
      </c>
      <c r="P183" s="195" t="str">
        <f t="shared" si="30"/>
        <v xml:space="preserve">  </v>
      </c>
      <c r="Q183" s="115">
        <f t="shared" si="32"/>
        <v>2</v>
      </c>
      <c r="R183" s="195">
        <f t="shared" si="29"/>
        <v>1</v>
      </c>
      <c r="S183" s="465">
        <f t="shared" si="31"/>
        <v>0</v>
      </c>
      <c r="T183" s="32">
        <v>25</v>
      </c>
      <c r="U183" s="32">
        <f t="shared" ref="U183:U188" si="37">SUM(T183:T183)</f>
        <v>25</v>
      </c>
      <c r="V183" s="64" t="s">
        <v>67</v>
      </c>
      <c r="W183" s="74" t="s">
        <v>73</v>
      </c>
      <c r="X183" s="136">
        <v>1323600</v>
      </c>
    </row>
    <row r="184" spans="1:24" s="27" customFormat="1" ht="46" customHeight="1">
      <c r="A184" s="265" t="s">
        <v>16</v>
      </c>
      <c r="B184" s="135" t="s">
        <v>70</v>
      </c>
      <c r="C184" s="42" t="s">
        <v>68</v>
      </c>
      <c r="D184" s="73" t="s">
        <v>71</v>
      </c>
      <c r="E184" s="30">
        <v>194</v>
      </c>
      <c r="F184" s="30">
        <v>239</v>
      </c>
      <c r="G184" s="351">
        <v>5</v>
      </c>
      <c r="H184" s="449"/>
      <c r="I184" s="30">
        <v>194</v>
      </c>
      <c r="J184" s="30">
        <v>15</v>
      </c>
      <c r="K184" s="351">
        <v>15</v>
      </c>
      <c r="L184" s="195">
        <f t="shared" si="36"/>
        <v>1</v>
      </c>
      <c r="M184" s="449">
        <v>216</v>
      </c>
      <c r="N184" s="195">
        <f t="shared" si="34"/>
        <v>1</v>
      </c>
      <c r="O184" s="195">
        <f t="shared" si="35"/>
        <v>15.933333333333334</v>
      </c>
      <c r="P184" s="195">
        <f t="shared" si="30"/>
        <v>1</v>
      </c>
      <c r="Q184" s="115">
        <f t="shared" si="32"/>
        <v>0.33333333333333331</v>
      </c>
      <c r="R184" s="195">
        <f t="shared" si="29"/>
        <v>0.33333333333333331</v>
      </c>
      <c r="S184" s="465">
        <f t="shared" si="31"/>
        <v>0</v>
      </c>
      <c r="T184" s="32">
        <v>460</v>
      </c>
      <c r="U184" s="32">
        <f t="shared" si="37"/>
        <v>460</v>
      </c>
      <c r="V184" s="64" t="s">
        <v>69</v>
      </c>
      <c r="W184" s="144" t="s">
        <v>79</v>
      </c>
      <c r="X184" s="138"/>
    </row>
    <row r="185" spans="1:24" s="27" customFormat="1" ht="30" customHeight="1">
      <c r="A185" s="265" t="s">
        <v>16</v>
      </c>
      <c r="B185" s="135" t="s">
        <v>70</v>
      </c>
      <c r="C185" s="42" t="s">
        <v>74</v>
      </c>
      <c r="D185" s="135" t="s">
        <v>71</v>
      </c>
      <c r="E185" s="30">
        <v>700</v>
      </c>
      <c r="F185" s="30">
        <v>1500</v>
      </c>
      <c r="G185" s="30">
        <v>5</v>
      </c>
      <c r="H185" s="449"/>
      <c r="I185" s="30">
        <v>800</v>
      </c>
      <c r="J185" s="30">
        <v>1500</v>
      </c>
      <c r="K185" s="351">
        <v>15</v>
      </c>
      <c r="L185" s="195">
        <f t="shared" si="36"/>
        <v>0.875</v>
      </c>
      <c r="M185" s="449">
        <v>800</v>
      </c>
      <c r="N185" s="195">
        <f t="shared" si="34"/>
        <v>0.875</v>
      </c>
      <c r="O185" s="195">
        <f t="shared" si="35"/>
        <v>1</v>
      </c>
      <c r="P185" s="195">
        <f t="shared" si="30"/>
        <v>1</v>
      </c>
      <c r="Q185" s="115">
        <f t="shared" si="32"/>
        <v>0.33333333333333331</v>
      </c>
      <c r="R185" s="195">
        <f t="shared" si="29"/>
        <v>0.33333333333333331</v>
      </c>
      <c r="S185" s="465">
        <f t="shared" si="31"/>
        <v>0</v>
      </c>
      <c r="T185" s="32">
        <v>4</v>
      </c>
      <c r="U185" s="32">
        <f t="shared" si="37"/>
        <v>4</v>
      </c>
      <c r="V185" s="64" t="s">
        <v>72</v>
      </c>
      <c r="W185" s="146"/>
      <c r="X185" s="138"/>
    </row>
    <row r="186" spans="1:24" s="27" customFormat="1" ht="30" customHeight="1">
      <c r="A186" s="265" t="s">
        <v>16</v>
      </c>
      <c r="B186" s="135" t="s">
        <v>70</v>
      </c>
      <c r="C186" s="42" t="s">
        <v>75</v>
      </c>
      <c r="D186" s="135" t="s">
        <v>71</v>
      </c>
      <c r="E186" s="30">
        <v>800</v>
      </c>
      <c r="F186" s="30">
        <v>1500</v>
      </c>
      <c r="G186" s="30">
        <v>5</v>
      </c>
      <c r="H186" s="449"/>
      <c r="I186" s="30">
        <v>800</v>
      </c>
      <c r="J186" s="30">
        <v>1500</v>
      </c>
      <c r="K186" s="351">
        <v>15</v>
      </c>
      <c r="L186" s="195">
        <f t="shared" si="36"/>
        <v>1</v>
      </c>
      <c r="M186" s="449">
        <v>800</v>
      </c>
      <c r="N186" s="195">
        <f t="shared" si="34"/>
        <v>1</v>
      </c>
      <c r="O186" s="195">
        <f t="shared" si="35"/>
        <v>1</v>
      </c>
      <c r="P186" s="195">
        <f t="shared" si="30"/>
        <v>1</v>
      </c>
      <c r="Q186" s="115">
        <f t="shared" si="32"/>
        <v>0.33333333333333331</v>
      </c>
      <c r="R186" s="195">
        <f t="shared" si="29"/>
        <v>0.33333333333333331</v>
      </c>
      <c r="S186" s="465">
        <f t="shared" si="31"/>
        <v>0</v>
      </c>
      <c r="T186" s="32">
        <v>4</v>
      </c>
      <c r="U186" s="32">
        <f t="shared" si="37"/>
        <v>4</v>
      </c>
      <c r="V186" s="64" t="s">
        <v>76</v>
      </c>
      <c r="W186" s="146"/>
      <c r="X186" s="138"/>
    </row>
    <row r="187" spans="1:24" s="27" customFormat="1" ht="30" customHeight="1">
      <c r="A187" s="265" t="s">
        <v>16</v>
      </c>
      <c r="B187" s="135" t="s">
        <v>70</v>
      </c>
      <c r="C187" s="42" t="s">
        <v>77</v>
      </c>
      <c r="D187" s="135" t="s">
        <v>71</v>
      </c>
      <c r="E187" s="30">
        <v>1</v>
      </c>
      <c r="F187" s="30">
        <v>3</v>
      </c>
      <c r="G187" s="30">
        <v>2</v>
      </c>
      <c r="H187" s="449"/>
      <c r="I187" s="30">
        <v>3</v>
      </c>
      <c r="J187" s="30">
        <v>3</v>
      </c>
      <c r="K187" s="30">
        <v>3</v>
      </c>
      <c r="L187" s="195">
        <f t="shared" si="36"/>
        <v>0.33333333333333331</v>
      </c>
      <c r="M187" s="449">
        <v>3</v>
      </c>
      <c r="N187" s="195">
        <f t="shared" si="34"/>
        <v>0.33333333333333331</v>
      </c>
      <c r="O187" s="195">
        <f t="shared" si="35"/>
        <v>1</v>
      </c>
      <c r="P187" s="195">
        <f t="shared" si="30"/>
        <v>1</v>
      </c>
      <c r="Q187" s="115">
        <f t="shared" si="32"/>
        <v>0.66666666666666663</v>
      </c>
      <c r="R187" s="195">
        <f t="shared" si="29"/>
        <v>0.66666666666666663</v>
      </c>
      <c r="S187" s="465">
        <f t="shared" si="31"/>
        <v>0</v>
      </c>
      <c r="T187" s="32">
        <v>4</v>
      </c>
      <c r="U187" s="32">
        <f t="shared" si="37"/>
        <v>4</v>
      </c>
      <c r="V187" s="64" t="s">
        <v>78</v>
      </c>
      <c r="W187" s="146"/>
      <c r="X187" s="138"/>
    </row>
    <row r="188" spans="1:24" s="27" customFormat="1" ht="40.5" customHeight="1">
      <c r="A188" s="265" t="s">
        <v>16</v>
      </c>
      <c r="B188" s="135" t="s">
        <v>70</v>
      </c>
      <c r="C188" s="42" t="s">
        <v>68</v>
      </c>
      <c r="D188" s="135" t="s">
        <v>71</v>
      </c>
      <c r="E188" s="30">
        <v>110</v>
      </c>
      <c r="F188" s="168">
        <v>150</v>
      </c>
      <c r="G188" s="168">
        <v>80</v>
      </c>
      <c r="H188" s="449"/>
      <c r="I188" s="30">
        <v>110</v>
      </c>
      <c r="J188" s="30">
        <v>150</v>
      </c>
      <c r="K188" s="30">
        <v>140</v>
      </c>
      <c r="L188" s="195">
        <f t="shared" si="36"/>
        <v>1</v>
      </c>
      <c r="M188" s="449">
        <v>100</v>
      </c>
      <c r="N188" s="195">
        <f t="shared" si="34"/>
        <v>1</v>
      </c>
      <c r="O188" s="195">
        <f t="shared" si="35"/>
        <v>1</v>
      </c>
      <c r="P188" s="195">
        <f t="shared" si="30"/>
        <v>1</v>
      </c>
      <c r="Q188" s="115">
        <f t="shared" si="32"/>
        <v>0.5714285714285714</v>
      </c>
      <c r="R188" s="195">
        <f t="shared" si="29"/>
        <v>0.5714285714285714</v>
      </c>
      <c r="S188" s="465">
        <f t="shared" si="31"/>
        <v>0</v>
      </c>
      <c r="T188" s="32">
        <v>6</v>
      </c>
      <c r="U188" s="32">
        <f t="shared" si="37"/>
        <v>6</v>
      </c>
      <c r="V188" s="64" t="s">
        <v>80</v>
      </c>
      <c r="W188" s="145"/>
      <c r="X188" s="143"/>
    </row>
    <row r="189" spans="1:24" s="27" customFormat="1" ht="58" customHeight="1">
      <c r="A189" s="265" t="s">
        <v>583</v>
      </c>
      <c r="B189" s="135" t="s">
        <v>70</v>
      </c>
      <c r="C189" s="42"/>
      <c r="D189" s="135" t="s">
        <v>71</v>
      </c>
      <c r="E189" s="30"/>
      <c r="F189" s="30"/>
      <c r="G189" s="252"/>
      <c r="H189" s="449"/>
      <c r="I189" s="30"/>
      <c r="J189" s="30"/>
      <c r="K189" s="30"/>
      <c r="L189" s="195" t="str">
        <f t="shared" si="36"/>
        <v xml:space="preserve">  </v>
      </c>
      <c r="M189" s="449"/>
      <c r="N189" s="195" t="str">
        <f t="shared" si="34"/>
        <v xml:space="preserve">  </v>
      </c>
      <c r="O189" s="195" t="str">
        <f t="shared" si="35"/>
        <v xml:space="preserve">  </v>
      </c>
      <c r="P189" s="195" t="str">
        <f t="shared" si="30"/>
        <v xml:space="preserve">  </v>
      </c>
      <c r="Q189" s="115" t="str">
        <f t="shared" si="32"/>
        <v xml:space="preserve">  </v>
      </c>
      <c r="R189" s="195" t="str">
        <f t="shared" si="29"/>
        <v xml:space="preserve">  </v>
      </c>
      <c r="S189" s="465" t="e">
        <f t="shared" si="31"/>
        <v>#DIV/0!</v>
      </c>
      <c r="T189" s="32"/>
      <c r="U189" s="32"/>
      <c r="V189" s="64"/>
      <c r="W189" s="58"/>
      <c r="X189" s="59"/>
    </row>
    <row r="190" spans="1:24" ht="58" customHeight="1">
      <c r="A190" s="265" t="s">
        <v>583</v>
      </c>
      <c r="B190" s="70" t="s">
        <v>380</v>
      </c>
      <c r="C190" s="64" t="s">
        <v>388</v>
      </c>
      <c r="D190" s="70" t="s">
        <v>384</v>
      </c>
      <c r="E190" s="32">
        <v>1</v>
      </c>
      <c r="F190" s="32">
        <v>3</v>
      </c>
      <c r="G190" s="92">
        <v>1</v>
      </c>
      <c r="H190" s="451"/>
      <c r="I190" s="32">
        <v>1</v>
      </c>
      <c r="J190" s="32">
        <v>2</v>
      </c>
      <c r="K190" s="32">
        <v>1</v>
      </c>
      <c r="L190" s="195">
        <f t="shared" si="36"/>
        <v>1</v>
      </c>
      <c r="M190" s="451">
        <v>1</v>
      </c>
      <c r="N190" s="195">
        <f t="shared" si="34"/>
        <v>1</v>
      </c>
      <c r="O190" s="195">
        <f t="shared" si="35"/>
        <v>1.5</v>
      </c>
      <c r="P190" s="195">
        <f t="shared" si="30"/>
        <v>1</v>
      </c>
      <c r="Q190" s="115">
        <f t="shared" si="32"/>
        <v>1</v>
      </c>
      <c r="R190" s="195">
        <f t="shared" si="29"/>
        <v>1</v>
      </c>
      <c r="S190" s="465">
        <f t="shared" si="31"/>
        <v>0</v>
      </c>
      <c r="T190" s="32">
        <v>3</v>
      </c>
      <c r="U190" s="32">
        <f t="shared" ref="U190:U197" si="38">SUM(T190:T190)</f>
        <v>3</v>
      </c>
      <c r="V190" s="64" t="s">
        <v>390</v>
      </c>
      <c r="W190" s="70" t="s">
        <v>394</v>
      </c>
      <c r="X190" s="65">
        <v>4269500</v>
      </c>
    </row>
    <row r="191" spans="1:24" ht="58" customHeight="1">
      <c r="A191" s="265" t="s">
        <v>583</v>
      </c>
      <c r="B191" s="70" t="s">
        <v>380</v>
      </c>
      <c r="C191" s="64" t="s">
        <v>389</v>
      </c>
      <c r="D191" s="70" t="s">
        <v>384</v>
      </c>
      <c r="E191" s="32">
        <v>1</v>
      </c>
      <c r="F191" s="32">
        <v>3</v>
      </c>
      <c r="G191" s="92">
        <v>0</v>
      </c>
      <c r="H191" s="451"/>
      <c r="I191" s="32">
        <v>1</v>
      </c>
      <c r="J191" s="32">
        <v>2</v>
      </c>
      <c r="K191" s="32">
        <v>1</v>
      </c>
      <c r="L191" s="195">
        <f t="shared" si="36"/>
        <v>1</v>
      </c>
      <c r="M191" s="451">
        <v>1</v>
      </c>
      <c r="N191" s="195">
        <f t="shared" si="34"/>
        <v>1</v>
      </c>
      <c r="O191" s="195">
        <f t="shared" si="35"/>
        <v>1.5</v>
      </c>
      <c r="P191" s="195">
        <f t="shared" si="30"/>
        <v>1</v>
      </c>
      <c r="Q191" s="115">
        <f t="shared" si="32"/>
        <v>0</v>
      </c>
      <c r="R191" s="195">
        <f t="shared" si="29"/>
        <v>0</v>
      </c>
      <c r="S191" s="465">
        <f t="shared" si="31"/>
        <v>0</v>
      </c>
      <c r="T191" s="32">
        <v>10</v>
      </c>
      <c r="U191" s="32">
        <f t="shared" si="38"/>
        <v>10</v>
      </c>
      <c r="V191" s="64" t="s">
        <v>391</v>
      </c>
      <c r="W191" s="71"/>
      <c r="X191" s="66"/>
    </row>
    <row r="192" spans="1:24" ht="58" customHeight="1">
      <c r="A192" s="265" t="s">
        <v>583</v>
      </c>
      <c r="B192" s="70" t="s">
        <v>381</v>
      </c>
      <c r="C192" s="73" t="s">
        <v>47</v>
      </c>
      <c r="D192" s="70" t="s">
        <v>385</v>
      </c>
      <c r="E192" s="30">
        <v>1</v>
      </c>
      <c r="F192" s="30">
        <v>4</v>
      </c>
      <c r="G192" s="89">
        <v>3</v>
      </c>
      <c r="H192" s="449"/>
      <c r="I192" s="30">
        <v>1</v>
      </c>
      <c r="J192" s="30">
        <v>3</v>
      </c>
      <c r="K192" s="30">
        <v>1</v>
      </c>
      <c r="L192" s="195">
        <f t="shared" si="36"/>
        <v>1</v>
      </c>
      <c r="M192" s="449">
        <v>2</v>
      </c>
      <c r="N192" s="195">
        <f t="shared" si="34"/>
        <v>1</v>
      </c>
      <c r="O192" s="195">
        <f t="shared" si="35"/>
        <v>1.3333333333333333</v>
      </c>
      <c r="P192" s="195">
        <f t="shared" si="30"/>
        <v>1</v>
      </c>
      <c r="Q192" s="115">
        <f t="shared" si="32"/>
        <v>3</v>
      </c>
      <c r="R192" s="195">
        <f t="shared" si="29"/>
        <v>1</v>
      </c>
      <c r="S192" s="465">
        <f t="shared" si="31"/>
        <v>0</v>
      </c>
      <c r="T192" s="32">
        <v>15</v>
      </c>
      <c r="U192" s="32">
        <f t="shared" si="38"/>
        <v>15</v>
      </c>
      <c r="V192" s="64" t="s">
        <v>395</v>
      </c>
      <c r="W192" s="70" t="s">
        <v>398</v>
      </c>
      <c r="X192" s="66"/>
    </row>
    <row r="193" spans="1:24" ht="58" customHeight="1">
      <c r="A193" s="265" t="s">
        <v>583</v>
      </c>
      <c r="B193" s="70" t="s">
        <v>381</v>
      </c>
      <c r="C193" s="64" t="s">
        <v>392</v>
      </c>
      <c r="D193" s="70" t="s">
        <v>385</v>
      </c>
      <c r="E193" s="30">
        <v>1</v>
      </c>
      <c r="F193" s="30">
        <v>3</v>
      </c>
      <c r="G193" s="89">
        <v>3</v>
      </c>
      <c r="H193" s="449"/>
      <c r="I193" s="30">
        <v>1</v>
      </c>
      <c r="J193" s="30">
        <v>3</v>
      </c>
      <c r="K193" s="30">
        <v>1</v>
      </c>
      <c r="L193" s="195">
        <f t="shared" si="36"/>
        <v>1</v>
      </c>
      <c r="M193" s="449">
        <v>2</v>
      </c>
      <c r="N193" s="195">
        <f t="shared" si="34"/>
        <v>1</v>
      </c>
      <c r="O193" s="195">
        <f t="shared" si="35"/>
        <v>1</v>
      </c>
      <c r="P193" s="195">
        <f t="shared" si="30"/>
        <v>1</v>
      </c>
      <c r="Q193" s="115">
        <f t="shared" si="32"/>
        <v>3</v>
      </c>
      <c r="R193" s="195">
        <f t="shared" si="29"/>
        <v>1</v>
      </c>
      <c r="S193" s="465">
        <f t="shared" si="31"/>
        <v>0</v>
      </c>
      <c r="T193" s="32">
        <v>15</v>
      </c>
      <c r="U193" s="32">
        <f t="shared" si="38"/>
        <v>15</v>
      </c>
      <c r="V193" s="64" t="s">
        <v>396</v>
      </c>
      <c r="W193" s="72"/>
      <c r="X193" s="66"/>
    </row>
    <row r="194" spans="1:24" ht="58" customHeight="1">
      <c r="A194" s="265" t="s">
        <v>583</v>
      </c>
      <c r="B194" s="70" t="s">
        <v>381</v>
      </c>
      <c r="C194" s="64" t="s">
        <v>393</v>
      </c>
      <c r="D194" s="70" t="s">
        <v>385</v>
      </c>
      <c r="E194" s="30">
        <v>1</v>
      </c>
      <c r="F194" s="30">
        <v>3</v>
      </c>
      <c r="G194" s="89">
        <v>1</v>
      </c>
      <c r="H194" s="449"/>
      <c r="I194" s="30">
        <v>1</v>
      </c>
      <c r="J194" s="30">
        <v>3</v>
      </c>
      <c r="K194" s="30">
        <v>1</v>
      </c>
      <c r="L194" s="195">
        <f t="shared" si="36"/>
        <v>1</v>
      </c>
      <c r="M194" s="449">
        <v>2</v>
      </c>
      <c r="N194" s="195">
        <f t="shared" si="34"/>
        <v>1</v>
      </c>
      <c r="O194" s="195">
        <f t="shared" si="35"/>
        <v>1</v>
      </c>
      <c r="P194" s="195">
        <f t="shared" si="30"/>
        <v>1</v>
      </c>
      <c r="Q194" s="115">
        <f t="shared" si="32"/>
        <v>1</v>
      </c>
      <c r="R194" s="195">
        <f t="shared" si="29"/>
        <v>1</v>
      </c>
      <c r="S194" s="465">
        <f t="shared" si="31"/>
        <v>0</v>
      </c>
      <c r="T194" s="32">
        <v>70</v>
      </c>
      <c r="U194" s="32">
        <f t="shared" si="38"/>
        <v>70</v>
      </c>
      <c r="V194" s="64" t="s">
        <v>397</v>
      </c>
      <c r="W194" s="72"/>
      <c r="X194" s="66"/>
    </row>
    <row r="195" spans="1:24" ht="58" customHeight="1">
      <c r="A195" s="265" t="s">
        <v>583</v>
      </c>
      <c r="B195" s="70" t="s">
        <v>382</v>
      </c>
      <c r="C195" s="64" t="s">
        <v>17</v>
      </c>
      <c r="D195" s="70" t="s">
        <v>386</v>
      </c>
      <c r="E195" s="30">
        <v>1</v>
      </c>
      <c r="F195" s="30">
        <v>3</v>
      </c>
      <c r="G195" s="89">
        <v>2</v>
      </c>
      <c r="H195" s="449"/>
      <c r="I195" s="30">
        <v>1</v>
      </c>
      <c r="J195" s="30">
        <v>3</v>
      </c>
      <c r="K195" s="30">
        <v>1</v>
      </c>
      <c r="L195" s="195">
        <f t="shared" si="36"/>
        <v>1</v>
      </c>
      <c r="M195" s="449">
        <v>2</v>
      </c>
      <c r="N195" s="195">
        <f t="shared" si="34"/>
        <v>1</v>
      </c>
      <c r="O195" s="195">
        <f t="shared" si="35"/>
        <v>1</v>
      </c>
      <c r="P195" s="195">
        <f t="shared" si="30"/>
        <v>1</v>
      </c>
      <c r="Q195" s="115">
        <f t="shared" si="32"/>
        <v>2</v>
      </c>
      <c r="R195" s="195">
        <f t="shared" si="29"/>
        <v>1</v>
      </c>
      <c r="S195" s="465">
        <f t="shared" si="31"/>
        <v>0</v>
      </c>
      <c r="T195" s="32">
        <v>18</v>
      </c>
      <c r="U195" s="32">
        <f t="shared" si="38"/>
        <v>18</v>
      </c>
      <c r="V195" s="64" t="s">
        <v>399</v>
      </c>
      <c r="W195" s="72"/>
      <c r="X195" s="66"/>
    </row>
    <row r="196" spans="1:24" ht="58" customHeight="1">
      <c r="A196" s="265" t="s">
        <v>583</v>
      </c>
      <c r="B196" s="70" t="s">
        <v>382</v>
      </c>
      <c r="C196" s="64" t="s">
        <v>47</v>
      </c>
      <c r="D196" s="70" t="s">
        <v>386</v>
      </c>
      <c r="E196" s="30">
        <v>1</v>
      </c>
      <c r="F196" s="30">
        <v>3</v>
      </c>
      <c r="G196" s="89">
        <v>2</v>
      </c>
      <c r="H196" s="449"/>
      <c r="I196" s="30">
        <v>1</v>
      </c>
      <c r="J196" s="30">
        <v>3</v>
      </c>
      <c r="K196" s="30">
        <v>1</v>
      </c>
      <c r="L196" s="195">
        <f t="shared" si="36"/>
        <v>1</v>
      </c>
      <c r="M196" s="449">
        <v>2</v>
      </c>
      <c r="N196" s="195">
        <f t="shared" si="34"/>
        <v>1</v>
      </c>
      <c r="O196" s="195">
        <f t="shared" si="35"/>
        <v>1</v>
      </c>
      <c r="P196" s="195">
        <f t="shared" si="30"/>
        <v>1</v>
      </c>
      <c r="Q196" s="115">
        <f t="shared" si="32"/>
        <v>2</v>
      </c>
      <c r="R196" s="195">
        <f t="shared" si="29"/>
        <v>1</v>
      </c>
      <c r="S196" s="465">
        <f t="shared" si="31"/>
        <v>0</v>
      </c>
      <c r="T196" s="32">
        <v>11</v>
      </c>
      <c r="U196" s="32">
        <f t="shared" si="38"/>
        <v>11</v>
      </c>
      <c r="V196" s="64" t="s">
        <v>400</v>
      </c>
      <c r="W196" s="72"/>
      <c r="X196" s="66"/>
    </row>
    <row r="197" spans="1:24" ht="58" customHeight="1">
      <c r="A197" s="265" t="s">
        <v>583</v>
      </c>
      <c r="B197" s="64" t="s">
        <v>383</v>
      </c>
      <c r="C197" s="64" t="s">
        <v>47</v>
      </c>
      <c r="D197" s="64" t="s">
        <v>387</v>
      </c>
      <c r="E197" s="30">
        <v>3</v>
      </c>
      <c r="F197" s="30">
        <v>3</v>
      </c>
      <c r="G197" s="89">
        <v>2</v>
      </c>
      <c r="H197" s="449"/>
      <c r="I197" s="30">
        <v>3</v>
      </c>
      <c r="J197" s="30">
        <v>3</v>
      </c>
      <c r="K197" s="30">
        <v>3</v>
      </c>
      <c r="L197" s="195">
        <f t="shared" si="36"/>
        <v>1</v>
      </c>
      <c r="M197" s="449">
        <v>3</v>
      </c>
      <c r="N197" s="195">
        <f t="shared" ref="N197:N214" si="39">IF(L197="  ","  ",IFERROR(IF(L197&gt;=100%,100%,E197/I197),0))</f>
        <v>1</v>
      </c>
      <c r="O197" s="195">
        <f t="shared" ref="O197:O214" si="40">IF(J197=0,"  ",F197/J197)</f>
        <v>1</v>
      </c>
      <c r="P197" s="195">
        <f t="shared" ref="P197:P213" si="41">IF(O197="  ","  ",IFERROR(IF(O197&gt;=100%,100%,G197/K197),0))</f>
        <v>1</v>
      </c>
      <c r="Q197" s="115">
        <f t="shared" ref="Q197:Q214" si="42">IF(K197=0,"  ",G197/K197)</f>
        <v>0.66666666666666663</v>
      </c>
      <c r="R197" s="195">
        <f t="shared" ref="R197:R214" si="43">IF(Q197="  ","  ",IFERROR(IF(Q197&gt;=100%,100%,G197/K197),0))</f>
        <v>0.66666666666666663</v>
      </c>
      <c r="S197" s="465">
        <f t="shared" si="31"/>
        <v>0</v>
      </c>
      <c r="T197" s="32">
        <v>18</v>
      </c>
      <c r="U197" s="32">
        <f t="shared" si="38"/>
        <v>18</v>
      </c>
      <c r="V197" s="64" t="s">
        <v>401</v>
      </c>
      <c r="W197" s="71"/>
      <c r="X197" s="67"/>
    </row>
    <row r="198" spans="1:24" ht="26">
      <c r="A198" s="265" t="s">
        <v>583</v>
      </c>
      <c r="B198" s="262" t="s">
        <v>459</v>
      </c>
      <c r="C198" s="64" t="s">
        <v>460</v>
      </c>
      <c r="D198" s="262"/>
      <c r="E198" s="277">
        <v>0</v>
      </c>
      <c r="F198" s="277">
        <v>0</v>
      </c>
      <c r="G198" s="277">
        <v>0</v>
      </c>
      <c r="H198" s="457"/>
      <c r="I198" s="26">
        <v>1</v>
      </c>
      <c r="J198" s="26">
        <v>1</v>
      </c>
      <c r="K198" s="26">
        <v>1</v>
      </c>
      <c r="L198" s="267">
        <f t="shared" si="36"/>
        <v>0</v>
      </c>
      <c r="M198" s="457"/>
      <c r="N198" s="195">
        <f t="shared" si="39"/>
        <v>0</v>
      </c>
      <c r="O198" s="195">
        <f t="shared" si="40"/>
        <v>0</v>
      </c>
      <c r="P198" s="195">
        <f t="shared" si="41"/>
        <v>0</v>
      </c>
      <c r="Q198" s="115">
        <f t="shared" si="42"/>
        <v>0</v>
      </c>
      <c r="R198" s="195">
        <f t="shared" si="43"/>
        <v>0</v>
      </c>
      <c r="S198" s="465" t="e">
        <f t="shared" si="31"/>
        <v>#DIV/0!</v>
      </c>
      <c r="T198" s="268"/>
      <c r="U198" s="268"/>
      <c r="V198" s="268"/>
      <c r="W198" s="268"/>
      <c r="X198" s="269">
        <f>SUM(X16:X197)</f>
        <v>273816800</v>
      </c>
    </row>
    <row r="199" spans="1:24" ht="26">
      <c r="A199" s="265" t="s">
        <v>583</v>
      </c>
      <c r="B199" s="262" t="s">
        <v>461</v>
      </c>
      <c r="C199" s="262" t="s">
        <v>462</v>
      </c>
      <c r="D199" s="262"/>
      <c r="E199" s="277">
        <v>1</v>
      </c>
      <c r="F199" s="277">
        <v>1</v>
      </c>
      <c r="G199" s="277">
        <v>1</v>
      </c>
      <c r="H199" s="458"/>
      <c r="I199" s="26">
        <v>1</v>
      </c>
      <c r="J199" s="26">
        <v>1</v>
      </c>
      <c r="K199" s="26">
        <v>1</v>
      </c>
      <c r="L199" s="267"/>
      <c r="M199" s="458"/>
      <c r="N199" s="195">
        <f t="shared" si="39"/>
        <v>1</v>
      </c>
      <c r="O199" s="195">
        <f t="shared" si="40"/>
        <v>1</v>
      </c>
      <c r="P199" s="195">
        <f t="shared" si="41"/>
        <v>1</v>
      </c>
      <c r="Q199" s="115">
        <f t="shared" si="42"/>
        <v>1</v>
      </c>
      <c r="R199" s="195">
        <f t="shared" si="43"/>
        <v>1</v>
      </c>
      <c r="S199" s="465" t="e">
        <f t="shared" si="31"/>
        <v>#DIV/0!</v>
      </c>
      <c r="T199" s="268"/>
      <c r="U199" s="268"/>
      <c r="V199" s="268"/>
      <c r="W199" s="268"/>
      <c r="X199" s="270"/>
    </row>
    <row r="200" spans="1:24" s="263" customFormat="1" ht="136" customHeight="1">
      <c r="A200" s="265" t="s">
        <v>583</v>
      </c>
      <c r="B200" s="262" t="s">
        <v>463</v>
      </c>
      <c r="C200" s="262" t="s">
        <v>464</v>
      </c>
      <c r="D200" s="64" t="s">
        <v>496</v>
      </c>
      <c r="E200" s="277">
        <v>1</v>
      </c>
      <c r="F200" s="277">
        <v>1</v>
      </c>
      <c r="G200" s="277">
        <v>1</v>
      </c>
      <c r="H200" s="444"/>
      <c r="I200" s="277">
        <v>1</v>
      </c>
      <c r="J200" s="277">
        <v>1</v>
      </c>
      <c r="K200" s="277">
        <v>1</v>
      </c>
      <c r="L200" s="271"/>
      <c r="M200" s="444"/>
      <c r="N200" s="195">
        <f t="shared" si="39"/>
        <v>1</v>
      </c>
      <c r="O200" s="195">
        <f t="shared" si="40"/>
        <v>1</v>
      </c>
      <c r="P200" s="195">
        <f t="shared" si="41"/>
        <v>1</v>
      </c>
      <c r="Q200" s="115">
        <f t="shared" si="42"/>
        <v>1</v>
      </c>
      <c r="R200" s="195">
        <f t="shared" si="43"/>
        <v>1</v>
      </c>
      <c r="S200" s="465" t="e">
        <f t="shared" si="31"/>
        <v>#DIV/0!</v>
      </c>
      <c r="T200" s="272"/>
      <c r="U200" s="272"/>
      <c r="V200" s="272"/>
      <c r="W200" s="272"/>
      <c r="X200" s="270"/>
    </row>
    <row r="201" spans="1:24" ht="136" customHeight="1">
      <c r="A201" s="265" t="s">
        <v>583</v>
      </c>
      <c r="B201" s="262" t="s">
        <v>465</v>
      </c>
      <c r="C201" s="262" t="s">
        <v>466</v>
      </c>
      <c r="D201" s="64" t="s">
        <v>467</v>
      </c>
      <c r="E201" s="277"/>
      <c r="F201" s="277"/>
      <c r="G201" s="277">
        <v>0.8</v>
      </c>
      <c r="I201" s="26">
        <v>1</v>
      </c>
      <c r="J201" s="26">
        <v>1</v>
      </c>
      <c r="K201" s="26">
        <v>1</v>
      </c>
      <c r="L201" s="267"/>
      <c r="N201" s="195">
        <v>0.8</v>
      </c>
      <c r="O201" s="195">
        <f t="shared" si="40"/>
        <v>0</v>
      </c>
      <c r="P201" s="195">
        <f t="shared" si="41"/>
        <v>0.8</v>
      </c>
      <c r="Q201" s="115">
        <f t="shared" si="42"/>
        <v>0.8</v>
      </c>
      <c r="R201" s="195">
        <f t="shared" si="43"/>
        <v>0.8</v>
      </c>
      <c r="S201" s="465" t="e">
        <f t="shared" si="31"/>
        <v>#DIV/0!</v>
      </c>
      <c r="T201" s="268"/>
      <c r="U201" s="268"/>
      <c r="V201" s="268"/>
      <c r="W201" s="268"/>
      <c r="X201" s="270"/>
    </row>
    <row r="202" spans="1:24" ht="136" customHeight="1">
      <c r="A202" s="273" t="s">
        <v>507</v>
      </c>
      <c r="B202" s="262" t="s">
        <v>468</v>
      </c>
      <c r="C202" s="262" t="s">
        <v>469</v>
      </c>
      <c r="D202" s="64" t="s">
        <v>470</v>
      </c>
      <c r="E202" s="277">
        <v>1</v>
      </c>
      <c r="F202" s="277">
        <v>1</v>
      </c>
      <c r="G202" s="277">
        <v>1</v>
      </c>
      <c r="I202" s="26">
        <v>1</v>
      </c>
      <c r="J202" s="26">
        <v>1</v>
      </c>
      <c r="K202" s="26">
        <v>1</v>
      </c>
      <c r="L202" s="267"/>
      <c r="N202" s="195">
        <f t="shared" si="39"/>
        <v>1</v>
      </c>
      <c r="O202" s="195">
        <f t="shared" si="40"/>
        <v>1</v>
      </c>
      <c r="P202" s="195">
        <f t="shared" si="41"/>
        <v>1</v>
      </c>
      <c r="Q202" s="115">
        <f t="shared" si="42"/>
        <v>1</v>
      </c>
      <c r="R202" s="195">
        <f t="shared" si="43"/>
        <v>1</v>
      </c>
      <c r="S202" s="465" t="e">
        <f t="shared" si="31"/>
        <v>#DIV/0!</v>
      </c>
      <c r="T202" s="268"/>
      <c r="U202" s="268"/>
      <c r="V202" s="268"/>
      <c r="W202" s="268"/>
      <c r="X202" s="270"/>
    </row>
    <row r="203" spans="1:24" ht="136" customHeight="1">
      <c r="A203" s="273" t="s">
        <v>507</v>
      </c>
      <c r="B203" s="262" t="s">
        <v>471</v>
      </c>
      <c r="C203" s="262" t="s">
        <v>472</v>
      </c>
      <c r="D203" s="64" t="s">
        <v>473</v>
      </c>
      <c r="E203" s="277">
        <v>1</v>
      </c>
      <c r="F203" s="277">
        <v>1</v>
      </c>
      <c r="G203" s="277">
        <v>85</v>
      </c>
      <c r="I203" s="26">
        <v>1</v>
      </c>
      <c r="J203" s="26">
        <v>1</v>
      </c>
      <c r="K203" s="26">
        <v>1</v>
      </c>
      <c r="L203" s="267"/>
      <c r="N203" s="195">
        <f t="shared" si="39"/>
        <v>1</v>
      </c>
      <c r="O203" s="195">
        <f t="shared" si="40"/>
        <v>1</v>
      </c>
      <c r="P203" s="195">
        <f t="shared" si="41"/>
        <v>1</v>
      </c>
      <c r="Q203" s="115">
        <f t="shared" si="42"/>
        <v>85</v>
      </c>
      <c r="R203" s="195">
        <f t="shared" si="43"/>
        <v>1</v>
      </c>
      <c r="S203" s="465" t="e">
        <f t="shared" si="31"/>
        <v>#DIV/0!</v>
      </c>
      <c r="T203" s="268"/>
      <c r="U203" s="268"/>
      <c r="V203" s="268"/>
      <c r="W203" s="268"/>
      <c r="X203" s="270"/>
    </row>
    <row r="204" spans="1:24" ht="136" customHeight="1">
      <c r="A204" s="273" t="s">
        <v>507</v>
      </c>
      <c r="B204" s="262" t="s">
        <v>474</v>
      </c>
      <c r="C204" s="262" t="s">
        <v>475</v>
      </c>
      <c r="D204" s="64" t="s">
        <v>497</v>
      </c>
      <c r="E204" s="277">
        <v>1</v>
      </c>
      <c r="F204" s="277">
        <v>1</v>
      </c>
      <c r="G204" s="277">
        <v>1</v>
      </c>
      <c r="I204" s="26">
        <v>1</v>
      </c>
      <c r="J204" s="26">
        <v>1</v>
      </c>
      <c r="K204" s="26">
        <v>1</v>
      </c>
      <c r="L204" s="267"/>
      <c r="N204" s="195">
        <f t="shared" si="39"/>
        <v>1</v>
      </c>
      <c r="O204" s="195">
        <f t="shared" si="40"/>
        <v>1</v>
      </c>
      <c r="P204" s="195">
        <f t="shared" si="41"/>
        <v>1</v>
      </c>
      <c r="Q204" s="115">
        <f t="shared" si="42"/>
        <v>1</v>
      </c>
      <c r="R204" s="195">
        <f t="shared" si="43"/>
        <v>1</v>
      </c>
      <c r="S204" s="465" t="e">
        <f t="shared" si="31"/>
        <v>#DIV/0!</v>
      </c>
      <c r="T204" s="268"/>
      <c r="U204" s="268"/>
      <c r="V204" s="268"/>
      <c r="W204" s="268"/>
      <c r="X204" s="270"/>
    </row>
    <row r="205" spans="1:24" ht="136" customHeight="1">
      <c r="A205" s="273" t="s">
        <v>507</v>
      </c>
      <c r="B205" s="262" t="s">
        <v>476</v>
      </c>
      <c r="C205" s="262" t="s">
        <v>477</v>
      </c>
      <c r="D205" s="64" t="s">
        <v>498</v>
      </c>
      <c r="E205" s="277">
        <v>0</v>
      </c>
      <c r="F205" s="277">
        <v>0</v>
      </c>
      <c r="G205" s="277">
        <v>0.4</v>
      </c>
      <c r="I205" s="26">
        <v>0.4</v>
      </c>
      <c r="J205" s="26">
        <v>1</v>
      </c>
      <c r="K205" s="26">
        <v>1</v>
      </c>
      <c r="L205" s="267"/>
      <c r="N205" s="195">
        <f t="shared" si="39"/>
        <v>0</v>
      </c>
      <c r="O205" s="195">
        <f t="shared" si="40"/>
        <v>0</v>
      </c>
      <c r="P205" s="195">
        <f t="shared" si="41"/>
        <v>0.4</v>
      </c>
      <c r="Q205" s="115">
        <f t="shared" si="42"/>
        <v>0.4</v>
      </c>
      <c r="R205" s="195">
        <f t="shared" si="43"/>
        <v>0.4</v>
      </c>
      <c r="S205" s="465" t="e">
        <f t="shared" si="31"/>
        <v>#DIV/0!</v>
      </c>
      <c r="T205" s="268"/>
      <c r="U205" s="268"/>
      <c r="V205" s="268"/>
      <c r="W205" s="268"/>
      <c r="X205" s="270"/>
    </row>
    <row r="206" spans="1:24" ht="136" customHeight="1">
      <c r="A206" s="273" t="s">
        <v>507</v>
      </c>
      <c r="B206" s="262" t="s">
        <v>478</v>
      </c>
      <c r="C206" s="262" t="s">
        <v>479</v>
      </c>
      <c r="D206" s="64" t="s">
        <v>499</v>
      </c>
      <c r="E206" s="277">
        <v>1</v>
      </c>
      <c r="F206" s="277">
        <v>1</v>
      </c>
      <c r="G206" s="277">
        <v>1</v>
      </c>
      <c r="I206" s="26">
        <v>1</v>
      </c>
      <c r="J206" s="26">
        <v>1</v>
      </c>
      <c r="K206" s="26">
        <v>1</v>
      </c>
      <c r="L206" s="267"/>
      <c r="N206" s="195">
        <f t="shared" si="39"/>
        <v>1</v>
      </c>
      <c r="O206" s="195">
        <f t="shared" si="40"/>
        <v>1</v>
      </c>
      <c r="P206" s="195">
        <f t="shared" si="41"/>
        <v>1</v>
      </c>
      <c r="Q206" s="115">
        <f t="shared" si="42"/>
        <v>1</v>
      </c>
      <c r="R206" s="195">
        <f t="shared" si="43"/>
        <v>1</v>
      </c>
      <c r="S206" s="465" t="e">
        <f t="shared" si="31"/>
        <v>#DIV/0!</v>
      </c>
      <c r="T206" s="268"/>
      <c r="U206" s="268"/>
      <c r="V206" s="268"/>
      <c r="W206" s="268"/>
      <c r="X206" s="270"/>
    </row>
    <row r="207" spans="1:24" ht="136" customHeight="1">
      <c r="A207" s="273" t="s">
        <v>507</v>
      </c>
      <c r="B207" s="262" t="s">
        <v>480</v>
      </c>
      <c r="C207" s="262" t="s">
        <v>481</v>
      </c>
      <c r="D207" s="64" t="s">
        <v>500</v>
      </c>
      <c r="E207" s="277">
        <v>1</v>
      </c>
      <c r="F207" s="277">
        <v>1</v>
      </c>
      <c r="G207" s="277">
        <v>0.8</v>
      </c>
      <c r="I207" s="26"/>
      <c r="J207" s="26"/>
      <c r="K207" s="26">
        <v>1</v>
      </c>
      <c r="L207" s="267"/>
      <c r="N207" s="195">
        <f t="shared" ref="N207" si="44">IF(L207="  ","  ",IFERROR(IF(L207&gt;=100%,100%,E207/I207),0))</f>
        <v>0</v>
      </c>
      <c r="O207" s="195" t="str">
        <f t="shared" ref="O207" si="45">IF(J207=0,"  ",F207/J207)</f>
        <v xml:space="preserve">  </v>
      </c>
      <c r="P207" s="195" t="str">
        <f t="shared" ref="P207" si="46">IF(O207="  ","  ",IFERROR(IF(O207&gt;=100%,100%,G207/K207),0))</f>
        <v xml:space="preserve">  </v>
      </c>
      <c r="Q207" s="115">
        <f t="shared" ref="Q207" si="47">IF(K207=0,"  ",G207/K207)</f>
        <v>0.8</v>
      </c>
      <c r="R207" s="195">
        <f t="shared" ref="R207" si="48">IF(Q207="  ","  ",IFERROR(IF(Q207&gt;=100%,100%,G207/K207),0))</f>
        <v>0.8</v>
      </c>
      <c r="S207" s="465" t="e">
        <f t="shared" si="31"/>
        <v>#DIV/0!</v>
      </c>
      <c r="T207" s="268"/>
      <c r="U207" s="268"/>
      <c r="V207" s="268"/>
      <c r="W207" s="268"/>
      <c r="X207" s="268"/>
    </row>
    <row r="208" spans="1:24" ht="136" customHeight="1">
      <c r="A208" s="273" t="s">
        <v>507</v>
      </c>
      <c r="B208" s="262" t="s">
        <v>482</v>
      </c>
      <c r="C208" s="262" t="s">
        <v>483</v>
      </c>
      <c r="D208" s="64" t="s">
        <v>501</v>
      </c>
      <c r="E208" s="277"/>
      <c r="F208" s="277">
        <v>1</v>
      </c>
      <c r="G208" s="277"/>
      <c r="I208" s="26"/>
      <c r="J208" s="26">
        <v>1</v>
      </c>
      <c r="K208" s="26"/>
      <c r="L208" s="267"/>
      <c r="N208" s="195"/>
      <c r="O208" s="195">
        <f t="shared" si="40"/>
        <v>1</v>
      </c>
      <c r="P208" s="195">
        <f t="shared" si="41"/>
        <v>1</v>
      </c>
      <c r="Q208" s="115" t="str">
        <f t="shared" si="42"/>
        <v xml:space="preserve">  </v>
      </c>
      <c r="R208" s="195" t="str">
        <f t="shared" si="43"/>
        <v xml:space="preserve">  </v>
      </c>
      <c r="S208" s="465" t="e">
        <f t="shared" si="31"/>
        <v>#DIV/0!</v>
      </c>
      <c r="T208" s="268"/>
      <c r="U208" s="268"/>
      <c r="V208" s="268"/>
      <c r="W208" s="268"/>
      <c r="X208" s="268"/>
    </row>
    <row r="209" spans="1:25" ht="136" customHeight="1">
      <c r="A209" s="273" t="s">
        <v>507</v>
      </c>
      <c r="B209" s="262" t="s">
        <v>484</v>
      </c>
      <c r="C209" s="262" t="s">
        <v>485</v>
      </c>
      <c r="D209" s="64" t="s">
        <v>502</v>
      </c>
      <c r="E209" s="277">
        <v>1</v>
      </c>
      <c r="F209" s="277">
        <v>1</v>
      </c>
      <c r="G209" s="277">
        <v>1</v>
      </c>
      <c r="I209" s="26">
        <v>1</v>
      </c>
      <c r="J209" s="26">
        <v>1</v>
      </c>
      <c r="K209" s="26">
        <v>1</v>
      </c>
      <c r="L209" s="267"/>
      <c r="N209" s="195">
        <f t="shared" si="39"/>
        <v>1</v>
      </c>
      <c r="O209" s="195">
        <f t="shared" si="40"/>
        <v>1</v>
      </c>
      <c r="P209" s="195">
        <f t="shared" si="41"/>
        <v>1</v>
      </c>
      <c r="Q209" s="115">
        <f t="shared" si="42"/>
        <v>1</v>
      </c>
      <c r="R209" s="195">
        <f t="shared" si="43"/>
        <v>1</v>
      </c>
      <c r="S209" s="465" t="e">
        <f t="shared" ref="S209:S214" si="49">H209/M209</f>
        <v>#DIV/0!</v>
      </c>
      <c r="T209" s="268"/>
      <c r="U209" s="268"/>
      <c r="V209" s="268"/>
      <c r="W209" s="268"/>
      <c r="X209" s="268"/>
    </row>
    <row r="210" spans="1:25" ht="136" customHeight="1">
      <c r="A210" s="273" t="s">
        <v>507</v>
      </c>
      <c r="B210" s="262" t="s">
        <v>486</v>
      </c>
      <c r="C210" s="262" t="s">
        <v>487</v>
      </c>
      <c r="D210" s="64" t="s">
        <v>503</v>
      </c>
      <c r="E210" s="277"/>
      <c r="F210" s="277">
        <v>1</v>
      </c>
      <c r="G210" s="277"/>
      <c r="I210" s="26"/>
      <c r="J210" s="26">
        <v>1</v>
      </c>
      <c r="K210" s="26"/>
      <c r="L210" s="267"/>
      <c r="N210" s="195"/>
      <c r="O210" s="195">
        <f t="shared" ref="O210:O211" si="50">IF(J210=0,"  ",F210/J210)</f>
        <v>1</v>
      </c>
      <c r="P210" s="195">
        <f t="shared" ref="P210:P211" si="51">IF(O210="  ","  ",IFERROR(IF(O210&gt;=100%,100%,G210/K210),0))</f>
        <v>1</v>
      </c>
      <c r="Q210" s="115" t="str">
        <f t="shared" ref="Q210:Q211" si="52">IF(K210=0,"  ",G210/K210)</f>
        <v xml:space="preserve">  </v>
      </c>
      <c r="R210" s="195" t="str">
        <f t="shared" ref="R210:R211" si="53">IF(Q210="  ","  ",IFERROR(IF(Q210&gt;=100%,100%,G210/K210),0))</f>
        <v xml:space="preserve">  </v>
      </c>
      <c r="S210" s="465" t="e">
        <f t="shared" si="49"/>
        <v>#DIV/0!</v>
      </c>
      <c r="T210" s="268"/>
      <c r="U210" s="268"/>
      <c r="V210" s="268"/>
      <c r="W210" s="268"/>
      <c r="X210" s="268"/>
      <c r="Y210" s="18" t="s">
        <v>575</v>
      </c>
    </row>
    <row r="211" spans="1:25" ht="136" customHeight="1">
      <c r="A211" s="273" t="s">
        <v>507</v>
      </c>
      <c r="B211" s="262" t="s">
        <v>488</v>
      </c>
      <c r="C211" s="262" t="s">
        <v>590</v>
      </c>
      <c r="D211" s="64" t="s">
        <v>504</v>
      </c>
      <c r="E211" s="277"/>
      <c r="F211" s="277"/>
      <c r="G211" s="277">
        <v>1</v>
      </c>
      <c r="I211" s="26"/>
      <c r="J211" s="26"/>
      <c r="K211" s="26">
        <v>1</v>
      </c>
      <c r="L211" s="267"/>
      <c r="N211" s="195"/>
      <c r="O211" s="195" t="str">
        <f t="shared" si="50"/>
        <v xml:space="preserve">  </v>
      </c>
      <c r="P211" s="195" t="str">
        <f t="shared" si="51"/>
        <v xml:space="preserve">  </v>
      </c>
      <c r="Q211" s="115">
        <f t="shared" si="52"/>
        <v>1</v>
      </c>
      <c r="R211" s="195">
        <f t="shared" si="53"/>
        <v>1</v>
      </c>
      <c r="S211" s="465" t="e">
        <f t="shared" si="49"/>
        <v>#DIV/0!</v>
      </c>
      <c r="T211" s="268"/>
      <c r="U211" s="268"/>
      <c r="V211" s="268"/>
      <c r="W211" s="268"/>
      <c r="X211" s="268"/>
    </row>
    <row r="212" spans="1:25" ht="136" customHeight="1">
      <c r="A212" s="273" t="s">
        <v>507</v>
      </c>
      <c r="B212" s="262" t="s">
        <v>489</v>
      </c>
      <c r="C212" s="262" t="s">
        <v>490</v>
      </c>
      <c r="D212" s="64" t="s">
        <v>505</v>
      </c>
      <c r="E212" s="277">
        <v>1</v>
      </c>
      <c r="F212" s="277"/>
      <c r="G212" s="277"/>
      <c r="I212" s="26">
        <v>1</v>
      </c>
      <c r="J212" s="26"/>
      <c r="K212" s="26"/>
      <c r="L212" s="267"/>
      <c r="N212" s="195">
        <f t="shared" si="39"/>
        <v>1</v>
      </c>
      <c r="O212" s="195" t="str">
        <f t="shared" si="40"/>
        <v xml:space="preserve">  </v>
      </c>
      <c r="P212" s="195" t="str">
        <f t="shared" si="41"/>
        <v xml:space="preserve">  </v>
      </c>
      <c r="Q212" s="115" t="str">
        <f t="shared" si="42"/>
        <v xml:space="preserve">  </v>
      </c>
      <c r="R212" s="195" t="str">
        <f t="shared" si="43"/>
        <v xml:space="preserve">  </v>
      </c>
      <c r="S212" s="465" t="e">
        <f t="shared" si="49"/>
        <v>#DIV/0!</v>
      </c>
      <c r="T212" s="268"/>
      <c r="U212" s="268"/>
      <c r="V212" s="268"/>
      <c r="W212" s="268"/>
      <c r="X212" s="268"/>
    </row>
    <row r="213" spans="1:25" ht="136" customHeight="1">
      <c r="A213" s="273" t="s">
        <v>507</v>
      </c>
      <c r="B213" s="262" t="s">
        <v>491</v>
      </c>
      <c r="C213" s="262" t="s">
        <v>492</v>
      </c>
      <c r="D213" s="64" t="s">
        <v>493</v>
      </c>
      <c r="E213" s="277"/>
      <c r="F213" s="277">
        <v>1</v>
      </c>
      <c r="G213" s="277">
        <v>1</v>
      </c>
      <c r="I213" s="26"/>
      <c r="J213" s="26">
        <v>1</v>
      </c>
      <c r="K213" s="26">
        <v>1</v>
      </c>
      <c r="L213" s="267"/>
      <c r="N213" s="195">
        <f t="shared" si="39"/>
        <v>0</v>
      </c>
      <c r="O213" s="195">
        <f t="shared" si="40"/>
        <v>1</v>
      </c>
      <c r="P213" s="195">
        <f t="shared" si="41"/>
        <v>1</v>
      </c>
      <c r="Q213" s="115">
        <f t="shared" si="42"/>
        <v>1</v>
      </c>
      <c r="R213" s="195">
        <f t="shared" si="43"/>
        <v>1</v>
      </c>
      <c r="S213" s="465" t="e">
        <f t="shared" si="49"/>
        <v>#DIV/0!</v>
      </c>
      <c r="T213" s="268"/>
      <c r="U213" s="268"/>
      <c r="V213" s="268"/>
      <c r="W213" s="268"/>
      <c r="X213" s="268"/>
    </row>
    <row r="214" spans="1:25" ht="136" customHeight="1">
      <c r="A214" s="273" t="s">
        <v>507</v>
      </c>
      <c r="B214" s="262" t="s">
        <v>494</v>
      </c>
      <c r="C214" s="262" t="s">
        <v>495</v>
      </c>
      <c r="D214" s="64" t="s">
        <v>506</v>
      </c>
      <c r="E214" s="277"/>
      <c r="F214" s="277"/>
      <c r="G214" s="277">
        <v>0.85</v>
      </c>
      <c r="I214" s="26">
        <v>0.85</v>
      </c>
      <c r="J214" s="26">
        <v>1</v>
      </c>
      <c r="K214" s="26">
        <v>1</v>
      </c>
      <c r="L214" s="267"/>
      <c r="N214" s="195">
        <f t="shared" si="39"/>
        <v>0</v>
      </c>
      <c r="O214" s="195">
        <f t="shared" si="40"/>
        <v>0</v>
      </c>
      <c r="P214" s="195">
        <f>IF(O214="  ","  ",IFERROR(IF(O214&gt;=100%,100%,G214/K214),0))</f>
        <v>0.85</v>
      </c>
      <c r="Q214" s="115">
        <f t="shared" si="42"/>
        <v>0.85</v>
      </c>
      <c r="R214" s="195">
        <f t="shared" si="43"/>
        <v>0.85</v>
      </c>
      <c r="S214" s="465" t="e">
        <f t="shared" si="49"/>
        <v>#DIV/0!</v>
      </c>
      <c r="T214" s="268"/>
      <c r="U214" s="268"/>
      <c r="V214" s="268"/>
      <c r="W214" s="268"/>
      <c r="X214" s="268"/>
    </row>
  </sheetData>
  <sheetProtection algorithmName="SHA-512" hashValue="V5HTk/Qgga7Ap7KWV+k5a+7i1nOH4hJSF0nx3mPx9j5QSjOKw/7E8vrqWiDUKfP5gzN8feJzyhHG+LiUrt2A6g==" saltValue="JOgKYbQwk34OEveaFnnVcg==" spinCount="100000" sheet="1" objects="1" scenarios="1"/>
  <autoFilter ref="A15:X214" xr:uid="{00000000-0009-0000-0000-000003000000}"/>
  <mergeCells count="1">
    <mergeCell ref="Y15:Z15"/>
  </mergeCells>
  <conditionalFormatting sqref="M1:M214 M236:M1048576">
    <cfRule type="duplicateValues" dxfId="11" priority="1"/>
  </conditionalFormatting>
  <pageMargins left="0.7" right="0.37" top="0.62" bottom="0.22" header="0.23" footer="0.16"/>
  <pageSetup paperSize="5" scale="55" orientation="landscape" r:id="rId1"/>
  <rowBreaks count="1" manualBreakCount="1">
    <brk id="103" max="14" man="1"/>
  </rowBreaks>
  <drawing r:id="rId2"/>
  <mc:AlternateContent xmlns:mc="http://schemas.openxmlformats.org/markup-compatibility/2006">
    <mc:Choice Requires="v">
      <legacyDrawing r:id="rId3"/>
    </mc:Choice>
  </mc:AlternateContent>
</worksheet>
</file>

<file path=xl/worksheets/sheet5.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A347"/>
  </sheetPr>
  <dimension ref="A6:Z245"/>
  <sheetViews>
    <sheetView showGridLines="0" topLeftCell="A15" zoomScale="70" zoomScaleNormal="70" zoomScaleSheetLayoutView="73" workbookViewId="0">
      <pane ySplit="1" topLeftCell="A16" activePane="bottomLeft" state="frozen"/>
      <selection activeCell="A15" sqref="A15"/>
      <selection pane="bottomLeft" activeCell="C18" sqref="C18"/>
    </sheetView>
  </sheetViews>
  <sheetFormatPr baseColWidth="10" defaultColWidth="11.453125" defaultRowHeight="15.5" outlineLevelRow="2"/>
  <cols>
    <col min="1" max="1" width="27.7265625" style="434" customWidth="1"/>
    <col min="2" max="2" width="36.36328125" style="402" customWidth="1"/>
    <col min="3" max="3" width="19.26953125" style="18" customWidth="1"/>
    <col min="4" max="4" width="25" style="18" hidden="1" customWidth="1"/>
    <col min="5" max="7" width="10.54296875" style="18" customWidth="1"/>
    <col min="8" max="8" width="15.08984375" style="27" customWidth="1"/>
    <col min="9" max="9" width="14.7265625" style="27" customWidth="1"/>
    <col min="10" max="10" width="13.90625" style="27" customWidth="1"/>
    <col min="11" max="11" width="18.7265625" style="198" hidden="1" customWidth="1"/>
    <col min="12" max="12" width="15.453125" style="198" customWidth="1"/>
    <col min="13" max="13" width="15.453125" style="198" hidden="1" customWidth="1"/>
    <col min="14" max="14" width="15.453125" style="198" customWidth="1"/>
    <col min="15" max="15" width="15.453125" style="198" hidden="1" customWidth="1"/>
    <col min="16" max="16" width="15.453125" style="198" customWidth="1"/>
    <col min="17" max="17" width="0" style="18" hidden="1" customWidth="1"/>
    <col min="18" max="18" width="11.54296875" style="18" hidden="1" customWidth="1"/>
    <col min="19" max="19" width="47.1796875" style="18" hidden="1" customWidth="1"/>
    <col min="20" max="20" width="37.81640625" style="18" hidden="1" customWidth="1"/>
    <col min="21" max="21" width="22.453125" style="18" hidden="1" customWidth="1"/>
    <col min="22" max="23" width="11.453125" style="18"/>
    <col min="24" max="24" width="3.81640625" style="211" hidden="1" customWidth="1"/>
    <col min="25" max="25" width="11.453125" style="477"/>
    <col min="26" max="26" width="11.453125" style="107"/>
    <col min="27" max="16384" width="11.453125" style="18"/>
  </cols>
  <sheetData>
    <row r="6" spans="1:26" ht="142.5">
      <c r="B6" s="479" t="s">
        <v>594</v>
      </c>
      <c r="C6" s="185"/>
      <c r="D6" s="185"/>
      <c r="E6" s="185"/>
      <c r="F6" s="185"/>
      <c r="G6" s="185"/>
      <c r="H6" s="186"/>
      <c r="I6" s="186"/>
      <c r="J6" s="186"/>
      <c r="K6" s="185"/>
      <c r="L6" s="185"/>
      <c r="M6" s="185"/>
      <c r="N6" s="185"/>
      <c r="O6" s="185"/>
      <c r="P6" s="185"/>
      <c r="Q6" s="132"/>
      <c r="R6" s="132"/>
      <c r="S6" s="132"/>
      <c r="T6" s="132"/>
      <c r="U6" s="132"/>
    </row>
    <row r="10" spans="1:26" hidden="1">
      <c r="B10" s="18"/>
      <c r="Y10" s="18"/>
      <c r="Z10" s="18"/>
    </row>
    <row r="11" spans="1:26" ht="21" hidden="1" customHeight="1">
      <c r="A11" s="435" t="s">
        <v>577</v>
      </c>
      <c r="B11" s="201"/>
      <c r="C11" s="134"/>
      <c r="D11" s="134"/>
      <c r="E11" s="134"/>
      <c r="F11" s="134"/>
      <c r="G11" s="134"/>
      <c r="H11" s="187"/>
      <c r="I11" s="187"/>
      <c r="J11" s="187"/>
      <c r="K11" s="134"/>
      <c r="L11" s="134"/>
      <c r="M11" s="134"/>
      <c r="N11" s="134"/>
      <c r="O11" s="134"/>
      <c r="P11" s="134"/>
      <c r="Q11" s="134"/>
      <c r="R11" s="134"/>
      <c r="S11" s="134"/>
      <c r="T11" s="134"/>
      <c r="U11" s="19"/>
      <c r="Y11" s="18"/>
      <c r="Z11" s="18"/>
    </row>
    <row r="12" spans="1:26" ht="21" hidden="1" customHeight="1">
      <c r="A12" s="435" t="s">
        <v>578</v>
      </c>
      <c r="B12" s="201"/>
      <c r="C12" s="134"/>
      <c r="D12" s="134"/>
      <c r="E12" s="134"/>
      <c r="F12" s="134"/>
      <c r="G12" s="134"/>
      <c r="H12" s="187"/>
      <c r="I12" s="187"/>
      <c r="J12" s="187"/>
      <c r="K12" s="134"/>
      <c r="L12" s="134"/>
      <c r="M12" s="134"/>
      <c r="N12" s="134"/>
      <c r="O12" s="134"/>
      <c r="P12" s="134"/>
      <c r="Q12" s="134"/>
      <c r="R12" s="134"/>
      <c r="S12" s="134"/>
      <c r="T12" s="134"/>
      <c r="U12" s="20"/>
      <c r="Y12" s="18"/>
      <c r="Z12" s="18"/>
    </row>
    <row r="13" spans="1:26" ht="27.75" hidden="1" customHeight="1">
      <c r="A13" s="436" t="s">
        <v>579</v>
      </c>
      <c r="B13" s="188"/>
      <c r="C13" s="188"/>
      <c r="D13" s="188"/>
      <c r="E13" s="189"/>
      <c r="F13" s="130"/>
      <c r="G13" s="130"/>
      <c r="H13" s="190"/>
      <c r="I13" s="190"/>
      <c r="J13" s="190"/>
      <c r="K13" s="191"/>
      <c r="L13" s="191"/>
      <c r="M13" s="191"/>
      <c r="N13" s="191"/>
      <c r="O13" s="191"/>
      <c r="P13" s="191"/>
      <c r="Q13" s="56"/>
      <c r="R13" s="57"/>
      <c r="S13" s="21"/>
      <c r="T13" s="22"/>
      <c r="Y13" s="18"/>
      <c r="Z13" s="18"/>
    </row>
    <row r="14" spans="1:26" ht="33" hidden="1" customHeight="1">
      <c r="A14" s="437"/>
      <c r="B14" s="202"/>
      <c r="C14" s="192"/>
      <c r="D14" s="192"/>
      <c r="E14" s="354" t="s">
        <v>14</v>
      </c>
      <c r="F14" s="354"/>
      <c r="G14" s="354"/>
      <c r="H14" s="355"/>
      <c r="I14" s="355"/>
      <c r="J14" s="355"/>
      <c r="K14" s="356"/>
      <c r="L14" s="356"/>
      <c r="M14" s="356"/>
      <c r="N14" s="356"/>
      <c r="O14" s="356"/>
      <c r="P14" s="356"/>
      <c r="Q14" s="357"/>
      <c r="R14" s="357"/>
      <c r="S14" s="104" t="s">
        <v>12</v>
      </c>
      <c r="T14" s="104" t="s">
        <v>3</v>
      </c>
      <c r="U14" s="104" t="s">
        <v>239</v>
      </c>
      <c r="Y14" s="18"/>
      <c r="Z14" s="18"/>
    </row>
    <row r="15" spans="1:26" s="107" customFormat="1" ht="41" customHeight="1">
      <c r="A15" s="358" t="str">
        <f>'Data Plani vs Ejecutado POA2022'!A15</f>
        <v>Area</v>
      </c>
      <c r="B15" s="358" t="str">
        <f>'Data Plani vs Ejecutado POA2022'!B15</f>
        <v xml:space="preserve">Producto </v>
      </c>
      <c r="C15" s="358" t="str">
        <f>'Data Plani vs Ejecutado POA2022'!C15</f>
        <v>Unidad de Medida</v>
      </c>
      <c r="D15" s="358" t="str">
        <f>'Data Plani vs Ejecutado POA2022'!D15</f>
        <v>Indicador</v>
      </c>
      <c r="E15" s="359" t="str">
        <f>'Data Plani vs Ejecutado POA2022'!E15</f>
        <v>1er.Trim. Ejecutado</v>
      </c>
      <c r="F15" s="359" t="str">
        <f>'Data Plani vs Ejecutado POA2022'!F15</f>
        <v>2do. Trim. Ejecutado</v>
      </c>
      <c r="G15" s="359" t="str">
        <f>'Data Plani vs Ejecutado POA2022'!G15</f>
        <v>3er. Trim. Ejecutado</v>
      </c>
      <c r="H15" s="360" t="str">
        <f>'Data Plani vs Ejecutado POA2022'!I15</f>
        <v xml:space="preserve">Total Meta Física 1T, Planificada </v>
      </c>
      <c r="I15" s="360" t="str">
        <f>'Data Plani vs Ejecutado POA2022'!J15</f>
        <v xml:space="preserve">Total Meta Física T2, Planificada </v>
      </c>
      <c r="J15" s="360" t="str">
        <f>'Data Plani vs Ejecutado POA2022'!K15</f>
        <v xml:space="preserve">Total Meta Física 3T, Planificada </v>
      </c>
      <c r="K15" s="361" t="str">
        <f>'Data Plani vs Ejecutado POA2022'!L15</f>
        <v>1T %</v>
      </c>
      <c r="L15" s="361" t="str">
        <f>'Data Plani vs Ejecutado POA2022'!N15</f>
        <v>1T %</v>
      </c>
      <c r="M15" s="361" t="str">
        <f>'Data Plani vs Ejecutado POA2022'!O15</f>
        <v>2T %</v>
      </c>
      <c r="N15" s="361" t="str">
        <f>'Data Plani vs Ejecutado POA2022'!P15</f>
        <v>2T %</v>
      </c>
      <c r="O15" s="361" t="str">
        <f>'Data Plani vs Ejecutado POA2022'!Q15</f>
        <v>3T %</v>
      </c>
      <c r="P15" s="361" t="str">
        <f>'Data Plani vs Ejecutado POA2022'!R15</f>
        <v>3T %</v>
      </c>
      <c r="Q15" s="362" t="str">
        <f>'Data Plani vs Ejecutado POA2022'!T15</f>
        <v>Mujeres</v>
      </c>
      <c r="R15" s="362" t="str">
        <f>'Data Plani vs Ejecutado POA2022'!U15</f>
        <v>Total Ben.</v>
      </c>
      <c r="S15" s="358">
        <f>'Data Plani vs Ejecutado POA2022'!V15</f>
        <v>0</v>
      </c>
      <c r="T15" s="358">
        <f>'Data Plani vs Ejecutado POA2022'!W15</f>
        <v>0</v>
      </c>
      <c r="U15" s="358">
        <f>'Data Plani vs Ejecutado POA2022'!X15</f>
        <v>0</v>
      </c>
      <c r="V15" s="358" t="s">
        <v>597</v>
      </c>
      <c r="W15" s="551" t="s">
        <v>437</v>
      </c>
      <c r="X15" s="551"/>
      <c r="Y15" s="361" t="s">
        <v>600</v>
      </c>
    </row>
    <row r="16" spans="1:26" s="27" customFormat="1" ht="55.5" customHeight="1" outlineLevel="2">
      <c r="A16" s="438" t="str">
        <f>'Data Plani vs Ejecutado POA2022'!A16</f>
        <v>Departamento Programas y Proyectos Especiales</v>
      </c>
      <c r="B16" s="363" t="str">
        <f>'Data Plani vs Ejecutado POA2022'!B16</f>
        <v>Seguimiento a los acuerdos</v>
      </c>
      <c r="C16" s="364" t="str">
        <f>'Data Plani vs Ejecutado POA2022'!C16</f>
        <v>Convocatoria</v>
      </c>
      <c r="D16" s="365" t="str">
        <f>'Data Plani vs Ejecutado POA2022'!D16</f>
        <v>Cantidad de cooperativas fruto de los acuerdos activos</v>
      </c>
      <c r="E16" s="366">
        <f>'Data Plani vs Ejecutado POA2022'!E16</f>
        <v>19</v>
      </c>
      <c r="F16" s="366">
        <f>'Data Plani vs Ejecutado POA2022'!F16</f>
        <v>21</v>
      </c>
      <c r="G16" s="366">
        <f>'Data Plani vs Ejecutado POA2022'!G16</f>
        <v>23</v>
      </c>
      <c r="H16" s="366">
        <f>'Data Plani vs Ejecutado POA2022'!I16</f>
        <v>21</v>
      </c>
      <c r="I16" s="366">
        <f>'Data Plani vs Ejecutado POA2022'!J16</f>
        <v>21</v>
      </c>
      <c r="J16" s="366">
        <f>'Data Plani vs Ejecutado POA2022'!K16</f>
        <v>21</v>
      </c>
      <c r="K16" s="367">
        <f>'Data Plani vs Ejecutado POA2022'!L16</f>
        <v>0.90476190476190477</v>
      </c>
      <c r="L16" s="367">
        <f>'Data Plani vs Ejecutado POA2022'!N16</f>
        <v>0.90476190476190477</v>
      </c>
      <c r="M16" s="367">
        <f>'Data Plani vs Ejecutado POA2022'!O16</f>
        <v>1</v>
      </c>
      <c r="N16" s="367">
        <f>'Data Plani vs Ejecutado POA2022'!P16</f>
        <v>1</v>
      </c>
      <c r="O16" s="367">
        <f>'Data Plani vs Ejecutado POA2022'!Q16</f>
        <v>1.0952380952380953</v>
      </c>
      <c r="P16" s="367">
        <f>'Data Plani vs Ejecutado POA2022'!R16</f>
        <v>1</v>
      </c>
      <c r="Q16" s="368">
        <f>'Data Plani vs Ejecutado POA2022'!T16</f>
        <v>65</v>
      </c>
      <c r="R16" s="366">
        <f>'Data Plani vs Ejecutado POA2022'!U16</f>
        <v>65</v>
      </c>
      <c r="S16" s="365" t="str">
        <f>'Data Plani vs Ejecutado POA2022'!V16</f>
        <v>Oficios y Correos</v>
      </c>
      <c r="T16" s="365" t="str">
        <f>'Data Plani vs Ejecutado POA2022'!W16</f>
        <v>Cooperativas desarrolladas fruto de los acuerdos</v>
      </c>
      <c r="U16" s="369">
        <f>'Data Plani vs Ejecutado POA2022'!X16</f>
        <v>824000</v>
      </c>
      <c r="V16" s="487">
        <v>0.14000000000000001</v>
      </c>
      <c r="W16" s="370">
        <f>IF(X16&gt;100%,100%,AVERAGE(L16,N16,P16))</f>
        <v>0.96825396825396826</v>
      </c>
      <c r="X16" s="371">
        <f t="shared" ref="X16:X27" si="0">AVERAGE(L16,N16,P16)</f>
        <v>0.96825396825396826</v>
      </c>
      <c r="Y16" s="478">
        <f>IF(V16=0,"  ",AVERAGE(V16:W16))</f>
        <v>0.55412698412698413</v>
      </c>
      <c r="Z16" s="347"/>
    </row>
    <row r="17" spans="1:26" s="27" customFormat="1" ht="55.5" customHeight="1" outlineLevel="2">
      <c r="A17" s="438" t="str">
        <f>'Data Plani vs Ejecutado POA2022'!A17</f>
        <v>Departamento Programas y Proyectos Especiales</v>
      </c>
      <c r="B17" s="363" t="str">
        <f>'Data Plani vs Ejecutado POA2022'!B17</f>
        <v>Seguimiento a los acuerdos</v>
      </c>
      <c r="C17" s="364" t="str">
        <f>'Data Plani vs Ejecutado POA2022'!C17</f>
        <v>Reunión</v>
      </c>
      <c r="D17" s="365" t="str">
        <f>'Data Plani vs Ejecutado POA2022'!D17</f>
        <v>Cantidad de cooperativas fruto de los acuerdos activos</v>
      </c>
      <c r="E17" s="366">
        <f>'Data Plani vs Ejecutado POA2022'!E17</f>
        <v>25</v>
      </c>
      <c r="F17" s="366">
        <f>'Data Plani vs Ejecutado POA2022'!F17</f>
        <v>35</v>
      </c>
      <c r="G17" s="366">
        <f>'Data Plani vs Ejecutado POA2022'!G17</f>
        <v>48</v>
      </c>
      <c r="H17" s="366">
        <f>'Data Plani vs Ejecutado POA2022'!I17</f>
        <v>25</v>
      </c>
      <c r="I17" s="366">
        <f>'Data Plani vs Ejecutado POA2022'!J17</f>
        <v>35</v>
      </c>
      <c r="J17" s="366">
        <f>'Data Plani vs Ejecutado POA2022'!K17</f>
        <v>35</v>
      </c>
      <c r="K17" s="367">
        <f>'Data Plani vs Ejecutado POA2022'!L17</f>
        <v>1</v>
      </c>
      <c r="L17" s="367">
        <f>'Data Plani vs Ejecutado POA2022'!N17</f>
        <v>1</v>
      </c>
      <c r="M17" s="367">
        <f>'Data Plani vs Ejecutado POA2022'!O17</f>
        <v>1</v>
      </c>
      <c r="N17" s="367">
        <f>'Data Plani vs Ejecutado POA2022'!P17</f>
        <v>1</v>
      </c>
      <c r="O17" s="367">
        <f>'Data Plani vs Ejecutado POA2022'!Q17</f>
        <v>1.3714285714285714</v>
      </c>
      <c r="P17" s="367">
        <f>'Data Plani vs Ejecutado POA2022'!R17</f>
        <v>1</v>
      </c>
      <c r="Q17" s="366">
        <f>'Data Plani vs Ejecutado POA2022'!T17</f>
        <v>51</v>
      </c>
      <c r="R17" s="366">
        <f>'Data Plani vs Ejecutado POA2022'!U17</f>
        <v>51</v>
      </c>
      <c r="S17" s="365" t="str">
        <f>'Data Plani vs Ejecutado POA2022'!V17</f>
        <v>Informes y Fotos</v>
      </c>
      <c r="T17" s="365">
        <f>'Data Plani vs Ejecutado POA2022'!W17</f>
        <v>0</v>
      </c>
      <c r="U17" s="369">
        <f>'Data Plani vs Ejecutado POA2022'!X17</f>
        <v>0</v>
      </c>
      <c r="V17" s="487">
        <v>0.18</v>
      </c>
      <c r="W17" s="370">
        <f t="shared" ref="W17:W26" si="1">IF(X17&gt;100%,100%,AVERAGE(L17,N17,P17))</f>
        <v>1</v>
      </c>
      <c r="X17" s="371">
        <f t="shared" si="0"/>
        <v>1</v>
      </c>
      <c r="Y17" s="478">
        <f t="shared" ref="Y17:Y80" si="2">IF(V17=0,"  ",AVERAGE(V17:W17))</f>
        <v>0.59</v>
      </c>
      <c r="Z17" s="347"/>
    </row>
    <row r="18" spans="1:26" s="27" customFormat="1" ht="55.5" customHeight="1" outlineLevel="2">
      <c r="A18" s="438" t="str">
        <f>'Data Plani vs Ejecutado POA2022'!A18</f>
        <v>Departamento Programas y Proyectos Especiales</v>
      </c>
      <c r="B18" s="363" t="str">
        <f>'Data Plani vs Ejecutado POA2022'!B18</f>
        <v>Seguimiento a los acuerdos</v>
      </c>
      <c r="C18" s="364" t="str">
        <f>'Data Plani vs Ejecutado POA2022'!C18</f>
        <v>Capacitación</v>
      </c>
      <c r="D18" s="365" t="str">
        <f>'Data Plani vs Ejecutado POA2022'!D18</f>
        <v>Cantidad de cooperativas fruto de los acuerdos activos</v>
      </c>
      <c r="E18" s="366">
        <f>'Data Plani vs Ejecutado POA2022'!E18</f>
        <v>24</v>
      </c>
      <c r="F18" s="366">
        <f>'Data Plani vs Ejecutado POA2022'!F18</f>
        <v>35</v>
      </c>
      <c r="G18" s="366">
        <f>'Data Plani vs Ejecutado POA2022'!G18</f>
        <v>12</v>
      </c>
      <c r="H18" s="366">
        <f>'Data Plani vs Ejecutado POA2022'!I18</f>
        <v>25</v>
      </c>
      <c r="I18" s="366">
        <f>'Data Plani vs Ejecutado POA2022'!J18</f>
        <v>35</v>
      </c>
      <c r="J18" s="366">
        <f>'Data Plani vs Ejecutado POA2022'!K18</f>
        <v>35</v>
      </c>
      <c r="K18" s="367">
        <f>'Data Plani vs Ejecutado POA2022'!L18</f>
        <v>0.96</v>
      </c>
      <c r="L18" s="367">
        <f>'Data Plani vs Ejecutado POA2022'!N18</f>
        <v>0.96</v>
      </c>
      <c r="M18" s="367">
        <f>'Data Plani vs Ejecutado POA2022'!O18</f>
        <v>1</v>
      </c>
      <c r="N18" s="367">
        <f>'Data Plani vs Ejecutado POA2022'!P18</f>
        <v>1</v>
      </c>
      <c r="O18" s="367">
        <f>'Data Plani vs Ejecutado POA2022'!Q18</f>
        <v>0.34285714285714286</v>
      </c>
      <c r="P18" s="367">
        <f>'Data Plani vs Ejecutado POA2022'!R18</f>
        <v>0.34285714285714286</v>
      </c>
      <c r="Q18" s="366">
        <f>'Data Plani vs Ejecutado POA2022'!T18</f>
        <v>1500</v>
      </c>
      <c r="R18" s="366">
        <f>'Data Plani vs Ejecutado POA2022'!U18</f>
        <v>71</v>
      </c>
      <c r="S18" s="365" t="str">
        <f>'Data Plani vs Ejecutado POA2022'!V18</f>
        <v>Formación de grupos y fotos</v>
      </c>
      <c r="T18" s="365">
        <f>'Data Plani vs Ejecutado POA2022'!W18</f>
        <v>0</v>
      </c>
      <c r="U18" s="369">
        <f>'Data Plani vs Ejecutado POA2022'!X18</f>
        <v>0</v>
      </c>
      <c r="V18" s="487">
        <v>0.14000000000000001</v>
      </c>
      <c r="W18" s="370">
        <f t="shared" si="1"/>
        <v>0.76761904761904765</v>
      </c>
      <c r="X18" s="371">
        <f t="shared" si="0"/>
        <v>0.76761904761904765</v>
      </c>
      <c r="Y18" s="478">
        <f t="shared" si="2"/>
        <v>0.45380952380952383</v>
      </c>
      <c r="Z18" s="347"/>
    </row>
    <row r="19" spans="1:26" s="27" customFormat="1" ht="55.5" customHeight="1" outlineLevel="2">
      <c r="A19" s="438" t="str">
        <f>'Data Plani vs Ejecutado POA2022'!A19</f>
        <v>Departamento Programas y Proyectos Especiales</v>
      </c>
      <c r="B19" s="363" t="str">
        <f>'Data Plani vs Ejecutado POA2022'!B19</f>
        <v>Seguimiento a los acuerdos</v>
      </c>
      <c r="C19" s="364" t="str">
        <f>'Data Plani vs Ejecutado POA2022'!C19</f>
        <v>Formación</v>
      </c>
      <c r="D19" s="365" t="str">
        <f>'Data Plani vs Ejecutado POA2022'!D19</f>
        <v>Cantidad de cooperativas fruto de los acuerdos activos</v>
      </c>
      <c r="E19" s="366">
        <f>'Data Plani vs Ejecutado POA2022'!E19</f>
        <v>18</v>
      </c>
      <c r="F19" s="366">
        <f>'Data Plani vs Ejecutado POA2022'!F19</f>
        <v>35</v>
      </c>
      <c r="G19" s="366">
        <f>'Data Plani vs Ejecutado POA2022'!G19</f>
        <v>13</v>
      </c>
      <c r="H19" s="366">
        <f>'Data Plani vs Ejecutado POA2022'!I19</f>
        <v>25</v>
      </c>
      <c r="I19" s="366">
        <f>'Data Plani vs Ejecutado POA2022'!J19</f>
        <v>35</v>
      </c>
      <c r="J19" s="366">
        <f>'Data Plani vs Ejecutado POA2022'!K19</f>
        <v>35</v>
      </c>
      <c r="K19" s="367">
        <f>'Data Plani vs Ejecutado POA2022'!L19</f>
        <v>0.72</v>
      </c>
      <c r="L19" s="367">
        <f>'Data Plani vs Ejecutado POA2022'!N19</f>
        <v>0.72</v>
      </c>
      <c r="M19" s="367">
        <f>'Data Plani vs Ejecutado POA2022'!O19</f>
        <v>1</v>
      </c>
      <c r="N19" s="367">
        <f>'Data Plani vs Ejecutado POA2022'!P19</f>
        <v>1</v>
      </c>
      <c r="O19" s="367">
        <f>'Data Plani vs Ejecutado POA2022'!Q19</f>
        <v>0.37142857142857144</v>
      </c>
      <c r="P19" s="367">
        <f>'Data Plani vs Ejecutado POA2022'!R19</f>
        <v>0.37142857142857144</v>
      </c>
      <c r="Q19" s="366">
        <f>'Data Plani vs Ejecutado POA2022'!T19</f>
        <v>750</v>
      </c>
      <c r="R19" s="366">
        <f>'Data Plani vs Ejecutado POA2022'!U19</f>
        <v>66</v>
      </c>
      <c r="S19" s="365" t="str">
        <f>'Data Plani vs Ejecutado POA2022'!V19</f>
        <v>Comité Gestor y fotos</v>
      </c>
      <c r="T19" s="365">
        <f>'Data Plani vs Ejecutado POA2022'!W19</f>
        <v>0</v>
      </c>
      <c r="U19" s="369">
        <f>'Data Plani vs Ejecutado POA2022'!X19</f>
        <v>0</v>
      </c>
      <c r="V19" s="487">
        <v>0.17</v>
      </c>
      <c r="W19" s="370">
        <f t="shared" si="1"/>
        <v>0.69714285714285718</v>
      </c>
      <c r="X19" s="371">
        <f t="shared" si="0"/>
        <v>0.69714285714285718</v>
      </c>
      <c r="Y19" s="478">
        <f t="shared" si="2"/>
        <v>0.43357142857142861</v>
      </c>
      <c r="Z19" s="347"/>
    </row>
    <row r="20" spans="1:26" s="27" customFormat="1" ht="55.5" customHeight="1" outlineLevel="2">
      <c r="A20" s="438" t="str">
        <f>'Data Plani vs Ejecutado POA2022'!A20</f>
        <v>Departamento Programas y Proyectos Especiales</v>
      </c>
      <c r="B20" s="363" t="str">
        <f>'Data Plani vs Ejecutado POA2022'!B20</f>
        <v>Seguimiento a los acuerdos</v>
      </c>
      <c r="C20" s="364" t="str">
        <f>'Data Plani vs Ejecutado POA2022'!C20</f>
        <v>Seguimiento</v>
      </c>
      <c r="D20" s="365" t="str">
        <f>'Data Plani vs Ejecutado POA2022'!D20</f>
        <v>Cantidad de cooperativas fruto de los acuerdos activos</v>
      </c>
      <c r="E20" s="366">
        <f>'Data Plani vs Ejecutado POA2022'!E20</f>
        <v>14</v>
      </c>
      <c r="F20" s="366">
        <f>'Data Plani vs Ejecutado POA2022'!F20</f>
        <v>35</v>
      </c>
      <c r="G20" s="366">
        <f>'Data Plani vs Ejecutado POA2022'!G20</f>
        <v>41</v>
      </c>
      <c r="H20" s="366">
        <f>'Data Plani vs Ejecutado POA2022'!I20</f>
        <v>25</v>
      </c>
      <c r="I20" s="366">
        <f>'Data Plani vs Ejecutado POA2022'!J20</f>
        <v>35</v>
      </c>
      <c r="J20" s="366">
        <f>'Data Plani vs Ejecutado POA2022'!K20</f>
        <v>35</v>
      </c>
      <c r="K20" s="367">
        <f>'Data Plani vs Ejecutado POA2022'!L20</f>
        <v>0.56000000000000005</v>
      </c>
      <c r="L20" s="367">
        <f>'Data Plani vs Ejecutado POA2022'!N20</f>
        <v>0.56000000000000005</v>
      </c>
      <c r="M20" s="367">
        <f>'Data Plani vs Ejecutado POA2022'!O20</f>
        <v>1</v>
      </c>
      <c r="N20" s="367">
        <f>'Data Plani vs Ejecutado POA2022'!P20</f>
        <v>1</v>
      </c>
      <c r="O20" s="367">
        <f>'Data Plani vs Ejecutado POA2022'!Q20</f>
        <v>1.1714285714285715</v>
      </c>
      <c r="P20" s="367">
        <f>'Data Plani vs Ejecutado POA2022'!R20</f>
        <v>1</v>
      </c>
      <c r="Q20" s="366">
        <f>'Data Plani vs Ejecutado POA2022'!T20</f>
        <v>150</v>
      </c>
      <c r="R20" s="366">
        <f>'Data Plani vs Ejecutado POA2022'!U20</f>
        <v>90</v>
      </c>
      <c r="S20" s="365" t="str">
        <f>'Data Plani vs Ejecutado POA2022'!V20</f>
        <v>Decreto de incorporación</v>
      </c>
      <c r="T20" s="365">
        <f>'Data Plani vs Ejecutado POA2022'!W20</f>
        <v>0</v>
      </c>
      <c r="U20" s="369">
        <f>'Data Plani vs Ejecutado POA2022'!X20</f>
        <v>0</v>
      </c>
      <c r="V20" s="376"/>
      <c r="W20" s="370">
        <f t="shared" si="1"/>
        <v>0.85333333333333339</v>
      </c>
      <c r="X20" s="371">
        <f t="shared" si="0"/>
        <v>0.85333333333333339</v>
      </c>
      <c r="Y20" s="478" t="str">
        <f t="shared" si="2"/>
        <v xml:space="preserve">  </v>
      </c>
    </row>
    <row r="21" spans="1:26" s="27" customFormat="1" ht="55.5" customHeight="1" outlineLevel="2">
      <c r="A21" s="438" t="str">
        <f>'Data Plani vs Ejecutado POA2022'!A21</f>
        <v>Departamento Programas y Proyectos Especiales</v>
      </c>
      <c r="B21" s="363" t="str">
        <f>'Data Plani vs Ejecutado POA2022'!B21</f>
        <v>Incorporación de cooperativas mediante de acuerdos</v>
      </c>
      <c r="C21" s="364" t="str">
        <f>'Data Plani vs Ejecutado POA2022'!C21</f>
        <v>Identificación</v>
      </c>
      <c r="D21" s="365" t="str">
        <f>'Data Plani vs Ejecutado POA2022'!D21</f>
        <v>Cantidad de grupos captados</v>
      </c>
      <c r="E21" s="366">
        <f>'Data Plani vs Ejecutado POA2022'!E21</f>
        <v>20</v>
      </c>
      <c r="F21" s="366">
        <f>'Data Plani vs Ejecutado POA2022'!F21</f>
        <v>35</v>
      </c>
      <c r="G21" s="366">
        <f>'Data Plani vs Ejecutado POA2022'!G21</f>
        <v>27</v>
      </c>
      <c r="H21" s="366">
        <f>'Data Plani vs Ejecutado POA2022'!I21</f>
        <v>25</v>
      </c>
      <c r="I21" s="366">
        <f>'Data Plani vs Ejecutado POA2022'!J21</f>
        <v>35</v>
      </c>
      <c r="J21" s="366">
        <f>'Data Plani vs Ejecutado POA2022'!K21</f>
        <v>35</v>
      </c>
      <c r="K21" s="367">
        <f>'Data Plani vs Ejecutado POA2022'!L21</f>
        <v>0.8</v>
      </c>
      <c r="L21" s="367">
        <f>'Data Plani vs Ejecutado POA2022'!N21</f>
        <v>0.8</v>
      </c>
      <c r="M21" s="367">
        <f>'Data Plani vs Ejecutado POA2022'!O21</f>
        <v>1</v>
      </c>
      <c r="N21" s="367">
        <f>'Data Plani vs Ejecutado POA2022'!P21</f>
        <v>1</v>
      </c>
      <c r="O21" s="367">
        <f>'Data Plani vs Ejecutado POA2022'!Q21</f>
        <v>0.77142857142857146</v>
      </c>
      <c r="P21" s="367">
        <f>'Data Plani vs Ejecutado POA2022'!R21</f>
        <v>0.77142857142857146</v>
      </c>
      <c r="Q21" s="372">
        <f>'Data Plani vs Ejecutado POA2022'!T21</f>
        <v>51</v>
      </c>
      <c r="R21" s="372">
        <f>'Data Plani vs Ejecutado POA2022'!U21</f>
        <v>82</v>
      </c>
      <c r="S21" s="363" t="str">
        <f>'Data Plani vs Ejecutado POA2022'!V21</f>
        <v>Lista de asistencia, fotos</v>
      </c>
      <c r="T21" s="365" t="str">
        <f>'Data Plani vs Ejecutado POA2022'!W21</f>
        <v>Motivación de sectores productivos para la incursión en el cooperativismo.</v>
      </c>
      <c r="U21" s="369">
        <f>'Data Plani vs Ejecutado POA2022'!X21</f>
        <v>0</v>
      </c>
      <c r="V21" s="487">
        <v>0.19</v>
      </c>
      <c r="W21" s="370">
        <f t="shared" si="1"/>
        <v>0.85714285714285721</v>
      </c>
      <c r="X21" s="371">
        <f t="shared" si="0"/>
        <v>0.85714285714285721</v>
      </c>
      <c r="Y21" s="478">
        <f t="shared" si="2"/>
        <v>0.52357142857142858</v>
      </c>
      <c r="Z21" s="347"/>
    </row>
    <row r="22" spans="1:26" s="27" customFormat="1" ht="55.5" customHeight="1" outlineLevel="2">
      <c r="A22" s="438" t="str">
        <f>'Data Plani vs Ejecutado POA2022'!A22</f>
        <v>Departamento Programas y Proyectos Especiales</v>
      </c>
      <c r="B22" s="363" t="str">
        <f>'Data Plani vs Ejecutado POA2022'!B22</f>
        <v>Incorporación de cooperativas mediante de acuerdos</v>
      </c>
      <c r="C22" s="364" t="str">
        <f>'Data Plani vs Ejecutado POA2022'!C22</f>
        <v>Convocatoria</v>
      </c>
      <c r="D22" s="365" t="str">
        <f>'Data Plani vs Ejecutado POA2022'!D22</f>
        <v>Cantidad de grupos captados</v>
      </c>
      <c r="E22" s="366">
        <f>'Data Plani vs Ejecutado POA2022'!E22</f>
        <v>23</v>
      </c>
      <c r="F22" s="366">
        <f>'Data Plani vs Ejecutado POA2022'!F22</f>
        <v>35</v>
      </c>
      <c r="G22" s="366">
        <f>'Data Plani vs Ejecutado POA2022'!G22</f>
        <v>48</v>
      </c>
      <c r="H22" s="366">
        <f>'Data Plani vs Ejecutado POA2022'!I22</f>
        <v>25</v>
      </c>
      <c r="I22" s="366">
        <f>'Data Plani vs Ejecutado POA2022'!J22</f>
        <v>35</v>
      </c>
      <c r="J22" s="366">
        <f>'Data Plani vs Ejecutado POA2022'!K22</f>
        <v>35</v>
      </c>
      <c r="K22" s="367">
        <f>'Data Plani vs Ejecutado POA2022'!L22</f>
        <v>0.92</v>
      </c>
      <c r="L22" s="367">
        <f>'Data Plani vs Ejecutado POA2022'!N22</f>
        <v>0.92</v>
      </c>
      <c r="M22" s="367">
        <f>'Data Plani vs Ejecutado POA2022'!O22</f>
        <v>1</v>
      </c>
      <c r="N22" s="367">
        <f>'Data Plani vs Ejecutado POA2022'!P22</f>
        <v>1</v>
      </c>
      <c r="O22" s="367">
        <f>'Data Plani vs Ejecutado POA2022'!Q22</f>
        <v>1.3714285714285714</v>
      </c>
      <c r="P22" s="367">
        <f>'Data Plani vs Ejecutado POA2022'!R22</f>
        <v>1</v>
      </c>
      <c r="Q22" s="366">
        <f>'Data Plani vs Ejecutado POA2022'!T22</f>
        <v>1</v>
      </c>
      <c r="R22" s="366">
        <f>'Data Plani vs Ejecutado POA2022'!U22</f>
        <v>106</v>
      </c>
      <c r="S22" s="363">
        <f>'Data Plani vs Ejecutado POA2022'!V22</f>
        <v>0</v>
      </c>
      <c r="T22" s="365">
        <f>'Data Plani vs Ejecutado POA2022'!W22</f>
        <v>0</v>
      </c>
      <c r="U22" s="369">
        <f>'Data Plani vs Ejecutado POA2022'!X22</f>
        <v>0</v>
      </c>
      <c r="V22" s="487">
        <v>0.18</v>
      </c>
      <c r="W22" s="370">
        <f t="shared" si="1"/>
        <v>0.97333333333333327</v>
      </c>
      <c r="X22" s="371">
        <f t="shared" si="0"/>
        <v>0.97333333333333327</v>
      </c>
      <c r="Y22" s="478">
        <f t="shared" si="2"/>
        <v>0.57666666666666666</v>
      </c>
      <c r="Z22" s="347"/>
    </row>
    <row r="23" spans="1:26" s="27" customFormat="1" ht="55.5" customHeight="1" outlineLevel="2">
      <c r="A23" s="438" t="str">
        <f>'Data Plani vs Ejecutado POA2022'!A23</f>
        <v>Departamento Programas y Proyectos Especiales</v>
      </c>
      <c r="B23" s="363" t="str">
        <f>'Data Plani vs Ejecutado POA2022'!B23</f>
        <v>Incorporación de cooperativas mediante de acuerdos</v>
      </c>
      <c r="C23" s="364" t="str">
        <f>'Data Plani vs Ejecutado POA2022'!C23</f>
        <v>Reunión</v>
      </c>
      <c r="D23" s="365" t="str">
        <f>'Data Plani vs Ejecutado POA2022'!D23</f>
        <v>Cantidad de grupos captados</v>
      </c>
      <c r="E23" s="366">
        <f>'Data Plani vs Ejecutado POA2022'!E23</f>
        <v>25</v>
      </c>
      <c r="F23" s="366">
        <f>'Data Plani vs Ejecutado POA2022'!F23</f>
        <v>35</v>
      </c>
      <c r="G23" s="366">
        <f>'Data Plani vs Ejecutado POA2022'!G23</f>
        <v>9</v>
      </c>
      <c r="H23" s="366">
        <f>'Data Plani vs Ejecutado POA2022'!I23</f>
        <v>25</v>
      </c>
      <c r="I23" s="366">
        <f>'Data Plani vs Ejecutado POA2022'!J23</f>
        <v>35</v>
      </c>
      <c r="J23" s="366">
        <f>'Data Plani vs Ejecutado POA2022'!K23</f>
        <v>35</v>
      </c>
      <c r="K23" s="367">
        <f>'Data Plani vs Ejecutado POA2022'!L23</f>
        <v>1</v>
      </c>
      <c r="L23" s="367">
        <f>'Data Plani vs Ejecutado POA2022'!N23</f>
        <v>1</v>
      </c>
      <c r="M23" s="367">
        <f>'Data Plani vs Ejecutado POA2022'!O23</f>
        <v>1</v>
      </c>
      <c r="N23" s="367">
        <f>'Data Plani vs Ejecutado POA2022'!P23</f>
        <v>1</v>
      </c>
      <c r="O23" s="367">
        <f>'Data Plani vs Ejecutado POA2022'!Q23</f>
        <v>0.25714285714285712</v>
      </c>
      <c r="P23" s="367">
        <f>'Data Plani vs Ejecutado POA2022'!R23</f>
        <v>0.25714285714285712</v>
      </c>
      <c r="Q23" s="366">
        <f>'Data Plani vs Ejecutado POA2022'!T23</f>
        <v>4761</v>
      </c>
      <c r="R23" s="366">
        <f>'Data Plani vs Ejecutado POA2022'!U23</f>
        <v>4761</v>
      </c>
      <c r="S23" s="363">
        <f>'Data Plani vs Ejecutado POA2022'!V23</f>
        <v>0</v>
      </c>
      <c r="T23" s="365">
        <f>'Data Plani vs Ejecutado POA2022'!W23</f>
        <v>0</v>
      </c>
      <c r="U23" s="369">
        <f>'Data Plani vs Ejecutado POA2022'!X23</f>
        <v>0</v>
      </c>
      <c r="V23" s="487">
        <v>0.14000000000000001</v>
      </c>
      <c r="W23" s="370">
        <f t="shared" si="1"/>
        <v>0.75238095238095237</v>
      </c>
      <c r="X23" s="371">
        <f t="shared" si="0"/>
        <v>0.75238095238095237</v>
      </c>
      <c r="Y23" s="478">
        <f t="shared" si="2"/>
        <v>0.44619047619047619</v>
      </c>
      <c r="Z23" s="347"/>
    </row>
    <row r="24" spans="1:26" s="27" customFormat="1" ht="55.5" customHeight="1" outlineLevel="2">
      <c r="A24" s="438" t="str">
        <f>'Data Plani vs Ejecutado POA2022'!A24</f>
        <v>Departamento Programas y Proyectos Especiales</v>
      </c>
      <c r="B24" s="363" t="str">
        <f>'Data Plani vs Ejecutado POA2022'!B24</f>
        <v>Incorporación de cooperativas mediante de acuerdos</v>
      </c>
      <c r="C24" s="364" t="str">
        <f>'Data Plani vs Ejecutado POA2022'!C24</f>
        <v>Capacitación</v>
      </c>
      <c r="D24" s="365" t="str">
        <f>'Data Plani vs Ejecutado POA2022'!D24</f>
        <v>Cantidad de grupos captados</v>
      </c>
      <c r="E24" s="366">
        <f>'Data Plani vs Ejecutado POA2022'!E24</f>
        <v>16</v>
      </c>
      <c r="F24" s="366">
        <f>'Data Plani vs Ejecutado POA2022'!F24</f>
        <v>35</v>
      </c>
      <c r="G24" s="366">
        <f>'Data Plani vs Ejecutado POA2022'!G24</f>
        <v>6</v>
      </c>
      <c r="H24" s="366">
        <f>'Data Plani vs Ejecutado POA2022'!I24</f>
        <v>25</v>
      </c>
      <c r="I24" s="366">
        <f>'Data Plani vs Ejecutado POA2022'!J24</f>
        <v>35</v>
      </c>
      <c r="J24" s="366">
        <f>'Data Plani vs Ejecutado POA2022'!K24</f>
        <v>35</v>
      </c>
      <c r="K24" s="367">
        <f>'Data Plani vs Ejecutado POA2022'!L24</f>
        <v>0.64</v>
      </c>
      <c r="L24" s="367">
        <f>'Data Plani vs Ejecutado POA2022'!N24</f>
        <v>0.64</v>
      </c>
      <c r="M24" s="367">
        <f>'Data Plani vs Ejecutado POA2022'!O24</f>
        <v>1</v>
      </c>
      <c r="N24" s="367">
        <f>'Data Plani vs Ejecutado POA2022'!P24</f>
        <v>1</v>
      </c>
      <c r="O24" s="367">
        <f>'Data Plani vs Ejecutado POA2022'!Q24</f>
        <v>0.17142857142857143</v>
      </c>
      <c r="P24" s="367">
        <f>'Data Plani vs Ejecutado POA2022'!R24</f>
        <v>0.17142857142857143</v>
      </c>
      <c r="Q24" s="366">
        <f>'Data Plani vs Ejecutado POA2022'!T24</f>
        <v>2100</v>
      </c>
      <c r="R24" s="366">
        <f>'Data Plani vs Ejecutado POA2022'!U24</f>
        <v>2100</v>
      </c>
      <c r="S24" s="363">
        <f>'Data Plani vs Ejecutado POA2022'!V24</f>
        <v>0</v>
      </c>
      <c r="T24" s="365">
        <f>'Data Plani vs Ejecutado POA2022'!W24</f>
        <v>0</v>
      </c>
      <c r="U24" s="369">
        <f>'Data Plani vs Ejecutado POA2022'!X24</f>
        <v>0</v>
      </c>
      <c r="V24" s="487">
        <v>0.14000000000000001</v>
      </c>
      <c r="W24" s="370">
        <f t="shared" si="1"/>
        <v>0.60380952380952391</v>
      </c>
      <c r="X24" s="371">
        <f t="shared" si="0"/>
        <v>0.60380952380952391</v>
      </c>
      <c r="Y24" s="478">
        <f t="shared" si="2"/>
        <v>0.37190476190476196</v>
      </c>
      <c r="Z24" s="347"/>
    </row>
    <row r="25" spans="1:26" s="27" customFormat="1" ht="55.5" customHeight="1" outlineLevel="2">
      <c r="A25" s="438" t="str">
        <f>'Data Plani vs Ejecutado POA2022'!A25</f>
        <v>Departamento Programas y Proyectos Especiales</v>
      </c>
      <c r="B25" s="363" t="str">
        <f>'Data Plani vs Ejecutado POA2022'!B25</f>
        <v>Incorporación de cooperativas mediante de acuerdos</v>
      </c>
      <c r="C25" s="364" t="str">
        <f>'Data Plani vs Ejecutado POA2022'!C25</f>
        <v>Formación</v>
      </c>
      <c r="D25" s="365" t="str">
        <f>'Data Plani vs Ejecutado POA2022'!D25</f>
        <v>Cantidad de grupos captados</v>
      </c>
      <c r="E25" s="366">
        <f>'Data Plani vs Ejecutado POA2022'!E25</f>
        <v>18</v>
      </c>
      <c r="F25" s="366">
        <f>'Data Plani vs Ejecutado POA2022'!F25</f>
        <v>35</v>
      </c>
      <c r="G25" s="366">
        <f>'Data Plani vs Ejecutado POA2022'!G25</f>
        <v>9</v>
      </c>
      <c r="H25" s="366">
        <f>'Data Plani vs Ejecutado POA2022'!I25</f>
        <v>25</v>
      </c>
      <c r="I25" s="366">
        <f>'Data Plani vs Ejecutado POA2022'!J25</f>
        <v>35</v>
      </c>
      <c r="J25" s="366">
        <f>'Data Plani vs Ejecutado POA2022'!K25</f>
        <v>35</v>
      </c>
      <c r="K25" s="367">
        <f>'Data Plani vs Ejecutado POA2022'!L25</f>
        <v>0.72</v>
      </c>
      <c r="L25" s="367">
        <f>'Data Plani vs Ejecutado POA2022'!N25</f>
        <v>0.72</v>
      </c>
      <c r="M25" s="367">
        <f>'Data Plani vs Ejecutado POA2022'!O25</f>
        <v>1</v>
      </c>
      <c r="N25" s="367">
        <f>'Data Plani vs Ejecutado POA2022'!P25</f>
        <v>1</v>
      </c>
      <c r="O25" s="367">
        <f>'Data Plani vs Ejecutado POA2022'!Q25</f>
        <v>0.25714285714285712</v>
      </c>
      <c r="P25" s="367">
        <f>'Data Plani vs Ejecutado POA2022'!R25</f>
        <v>0.25714285714285712</v>
      </c>
      <c r="Q25" s="366">
        <f>'Data Plani vs Ejecutado POA2022'!T25</f>
        <v>900</v>
      </c>
      <c r="R25" s="366">
        <f>'Data Plani vs Ejecutado POA2022'!U25</f>
        <v>900</v>
      </c>
      <c r="S25" s="373" t="str">
        <f>'Data Plani vs Ejecutado POA2022'!V25</f>
        <v>Comité Gestor y Fotos</v>
      </c>
      <c r="T25" s="365">
        <f>'Data Plani vs Ejecutado POA2022'!W25</f>
        <v>0</v>
      </c>
      <c r="U25" s="369">
        <f>'Data Plani vs Ejecutado POA2022'!X25</f>
        <v>0</v>
      </c>
      <c r="V25" s="487">
        <v>0.21</v>
      </c>
      <c r="W25" s="370">
        <f t="shared" si="1"/>
        <v>0.65904761904761899</v>
      </c>
      <c r="X25" s="371">
        <f t="shared" si="0"/>
        <v>0.65904761904761899</v>
      </c>
      <c r="Y25" s="478">
        <f t="shared" si="2"/>
        <v>0.43452380952380948</v>
      </c>
      <c r="Z25" s="347"/>
    </row>
    <row r="26" spans="1:26" s="27" customFormat="1" ht="55.5" customHeight="1" outlineLevel="2">
      <c r="A26" s="438" t="str">
        <f>'Data Plani vs Ejecutado POA2022'!A26</f>
        <v>Departamento Programas y Proyectos Especiales</v>
      </c>
      <c r="B26" s="363" t="str">
        <f>'Data Plani vs Ejecutado POA2022'!B26</f>
        <v>Incorporación de cooperativas mediante de acuerdos</v>
      </c>
      <c r="C26" s="364" t="str">
        <f>'Data Plani vs Ejecutado POA2022'!C26</f>
        <v>Seguimiento</v>
      </c>
      <c r="D26" s="365" t="str">
        <f>'Data Plani vs Ejecutado POA2022'!D26</f>
        <v>Cantidad de grupos captados</v>
      </c>
      <c r="E26" s="366">
        <f>'Data Plani vs Ejecutado POA2022'!E26</f>
        <v>15</v>
      </c>
      <c r="F26" s="366">
        <f>'Data Plani vs Ejecutado POA2022'!F26</f>
        <v>35</v>
      </c>
      <c r="G26" s="366">
        <f>'Data Plani vs Ejecutado POA2022'!G26</f>
        <v>25</v>
      </c>
      <c r="H26" s="366">
        <f>'Data Plani vs Ejecutado POA2022'!I26</f>
        <v>25</v>
      </c>
      <c r="I26" s="366">
        <f>'Data Plani vs Ejecutado POA2022'!J26</f>
        <v>35</v>
      </c>
      <c r="J26" s="366">
        <f>'Data Plani vs Ejecutado POA2022'!K26</f>
        <v>35</v>
      </c>
      <c r="K26" s="367">
        <f>'Data Plani vs Ejecutado POA2022'!L26</f>
        <v>0.6</v>
      </c>
      <c r="L26" s="367">
        <f>'Data Plani vs Ejecutado POA2022'!N26</f>
        <v>0.6</v>
      </c>
      <c r="M26" s="367">
        <f>'Data Plani vs Ejecutado POA2022'!O26</f>
        <v>1</v>
      </c>
      <c r="N26" s="367">
        <f>'Data Plani vs Ejecutado POA2022'!P26</f>
        <v>1</v>
      </c>
      <c r="O26" s="367">
        <f>'Data Plani vs Ejecutado POA2022'!Q26</f>
        <v>0.7142857142857143</v>
      </c>
      <c r="P26" s="367">
        <f>'Data Plani vs Ejecutado POA2022'!R26</f>
        <v>0.7142857142857143</v>
      </c>
      <c r="Q26" s="366">
        <f>'Data Plani vs Ejecutado POA2022'!T26</f>
        <v>150</v>
      </c>
      <c r="R26" s="366">
        <f>'Data Plani vs Ejecutado POA2022'!U26</f>
        <v>150</v>
      </c>
      <c r="S26" s="373" t="str">
        <f>'Data Plani vs Ejecutado POA2022'!V26</f>
        <v>Decreto de incorporacion</v>
      </c>
      <c r="T26" s="365">
        <f>'Data Plani vs Ejecutado POA2022'!W26</f>
        <v>0</v>
      </c>
      <c r="U26" s="369">
        <f>'Data Plani vs Ejecutado POA2022'!X26</f>
        <v>0</v>
      </c>
      <c r="V26" s="376"/>
      <c r="W26" s="370">
        <f t="shared" si="1"/>
        <v>0.77142857142857146</v>
      </c>
      <c r="X26" s="371">
        <f t="shared" si="0"/>
        <v>0.77142857142857146</v>
      </c>
      <c r="Y26" s="478" t="str">
        <f t="shared" si="2"/>
        <v xml:space="preserve">  </v>
      </c>
    </row>
    <row r="27" spans="1:26" s="27" customFormat="1" ht="55.5" customHeight="1" outlineLevel="2">
      <c r="A27" s="438" t="str">
        <f>'Data Plani vs Ejecutado POA2022'!A27</f>
        <v>Departamento Programas y Proyectos Especiales</v>
      </c>
      <c r="B27" s="365" t="str">
        <f>'Data Plani vs Ejecutado POA2022'!B27</f>
        <v>Incorporación de cooperativas mediante de acuerdos</v>
      </c>
      <c r="C27" s="374">
        <f>'Data Plani vs Ejecutado POA2022'!C27</f>
        <v>0</v>
      </c>
      <c r="D27" s="365" t="str">
        <f>'Data Plani vs Ejecutado POA2022'!D27</f>
        <v>Cantidad de grupos captados</v>
      </c>
      <c r="E27" s="374">
        <f>'Data Plani vs Ejecutado POA2022'!E27</f>
        <v>0</v>
      </c>
      <c r="F27" s="374">
        <f>'Data Plani vs Ejecutado POA2022'!F27</f>
        <v>0</v>
      </c>
      <c r="G27" s="374">
        <f>'Data Plani vs Ejecutado POA2022'!G27</f>
        <v>0</v>
      </c>
      <c r="H27" s="374">
        <f>'Data Plani vs Ejecutado POA2022'!I27</f>
        <v>0</v>
      </c>
      <c r="I27" s="374">
        <f>'Data Plani vs Ejecutado POA2022'!J27</f>
        <v>0</v>
      </c>
      <c r="J27" s="374">
        <f>'Data Plani vs Ejecutado POA2022'!K27</f>
        <v>0</v>
      </c>
      <c r="K27" s="367" t="str">
        <f>'Data Plani vs Ejecutado POA2022'!L27</f>
        <v xml:space="preserve">  </v>
      </c>
      <c r="L27" s="367" t="str">
        <f>'Data Plani vs Ejecutado POA2022'!N27</f>
        <v xml:space="preserve">  </v>
      </c>
      <c r="M27" s="367" t="str">
        <f>'Data Plani vs Ejecutado POA2022'!O27</f>
        <v xml:space="preserve">  </v>
      </c>
      <c r="N27" s="367" t="str">
        <f>'Data Plani vs Ejecutado POA2022'!P27</f>
        <v xml:space="preserve">  </v>
      </c>
      <c r="O27" s="367" t="str">
        <f>'Data Plani vs Ejecutado POA2022'!Q27</f>
        <v xml:space="preserve">  </v>
      </c>
      <c r="P27" s="367" t="str">
        <f>'Data Plani vs Ejecutado POA2022'!R27</f>
        <v xml:space="preserve">  </v>
      </c>
      <c r="Q27" s="374">
        <f>'Data Plani vs Ejecutado POA2022'!T27</f>
        <v>0</v>
      </c>
      <c r="R27" s="374">
        <f>'Data Plani vs Ejecutado POA2022'!U27</f>
        <v>0</v>
      </c>
      <c r="S27" s="374">
        <f>'Data Plani vs Ejecutado POA2022'!V27</f>
        <v>0</v>
      </c>
      <c r="T27" s="374">
        <f>'Data Plani vs Ejecutado POA2022'!W27</f>
        <v>0</v>
      </c>
      <c r="U27" s="375">
        <f>'Data Plani vs Ejecutado POA2022'!X27</f>
        <v>0</v>
      </c>
      <c r="V27" s="376"/>
      <c r="W27" s="376"/>
      <c r="X27" s="371" t="e">
        <f t="shared" si="0"/>
        <v>#DIV/0!</v>
      </c>
      <c r="Y27" s="478" t="str">
        <f t="shared" si="2"/>
        <v xml:space="preserve">  </v>
      </c>
    </row>
    <row r="28" spans="1:26" s="347" customFormat="1" ht="26" customHeight="1" outlineLevel="1">
      <c r="A28" s="433" t="s">
        <v>413</v>
      </c>
      <c r="B28" s="423"/>
      <c r="C28" s="423"/>
      <c r="D28" s="423"/>
      <c r="E28" s="423"/>
      <c r="F28" s="423"/>
      <c r="G28" s="423"/>
      <c r="H28" s="423"/>
      <c r="I28" s="423"/>
      <c r="J28" s="423"/>
      <c r="K28" s="377"/>
      <c r="L28" s="377">
        <f>SUBTOTAL(1,L16:L27)</f>
        <v>0.80225108225108233</v>
      </c>
      <c r="M28" s="377"/>
      <c r="N28" s="377">
        <f>SUBTOTAL(1,N16:N27)</f>
        <v>1</v>
      </c>
      <c r="O28" s="377"/>
      <c r="P28" s="377">
        <f>SUBTOTAL(1,P16:P27)</f>
        <v>0.62597402597402596</v>
      </c>
      <c r="Q28" s="366"/>
      <c r="R28" s="366"/>
      <c r="S28" s="366"/>
      <c r="T28" s="366"/>
      <c r="U28" s="424"/>
      <c r="V28" s="377">
        <f>SUBTOTAL(1,V16:V27)</f>
        <v>0.16555555555555557</v>
      </c>
      <c r="W28" s="361">
        <f>AVERAGE(L28:P28)</f>
        <v>0.80940836940836947</v>
      </c>
      <c r="X28" s="425" t="s">
        <v>437</v>
      </c>
      <c r="Y28" s="478">
        <f t="shared" si="2"/>
        <v>0.48748196248196252</v>
      </c>
    </row>
    <row r="29" spans="1:26" s="27" customFormat="1" ht="40" customHeight="1" outlineLevel="2">
      <c r="A29" s="438" t="str">
        <f>'Data Plani vs Ejecutado POA2022'!A28</f>
        <v>Dirección de Fomento y Desarrollo</v>
      </c>
      <c r="B29" s="489" t="str">
        <f>'Data Plani vs Ejecutado POA2022'!B28</f>
        <v>Promoción de Grupos Cooperativos</v>
      </c>
      <c r="C29" s="365" t="str">
        <f>'Data Plani vs Ejecutado POA2022'!C28</f>
        <v xml:space="preserve">Visitas                  </v>
      </c>
      <c r="D29" s="365" t="str">
        <f>'Data Plani vs Ejecutado POA2022'!D28</f>
        <v>Cantidad de nuevos grupos cooperativos alcanzados de todas las tipologías</v>
      </c>
      <c r="E29" s="366">
        <f>'Data Plani vs Ejecutado POA2022'!E28</f>
        <v>4</v>
      </c>
      <c r="F29" s="366">
        <f>'Data Plani vs Ejecutado POA2022'!F28</f>
        <v>15</v>
      </c>
      <c r="G29" s="366">
        <f>'Data Plani vs Ejecutado POA2022'!G28</f>
        <v>9</v>
      </c>
      <c r="H29" s="366">
        <f>'Data Plani vs Ejecutado POA2022'!I28</f>
        <v>5</v>
      </c>
      <c r="I29" s="366">
        <f>'Data Plani vs Ejecutado POA2022'!J28</f>
        <v>15</v>
      </c>
      <c r="J29" s="366">
        <f>'Data Plani vs Ejecutado POA2022'!K28</f>
        <v>20</v>
      </c>
      <c r="K29" s="367">
        <f>'Data Plani vs Ejecutado POA2022'!L28</f>
        <v>0.8</v>
      </c>
      <c r="L29" s="367">
        <f>'Data Plani vs Ejecutado POA2022'!N28</f>
        <v>0.8</v>
      </c>
      <c r="M29" s="367">
        <f>'Data Plani vs Ejecutado POA2022'!O28</f>
        <v>1</v>
      </c>
      <c r="N29" s="367">
        <f>'Data Plani vs Ejecutado POA2022'!P28</f>
        <v>1</v>
      </c>
      <c r="O29" s="367">
        <f>'Data Plani vs Ejecutado POA2022'!Q28</f>
        <v>0.45</v>
      </c>
      <c r="P29" s="367">
        <f>'Data Plani vs Ejecutado POA2022'!R28</f>
        <v>0.45</v>
      </c>
      <c r="Q29" s="366">
        <f>'Data Plani vs Ejecutado POA2022'!T28</f>
        <v>280</v>
      </c>
      <c r="R29" s="366">
        <f>'Data Plani vs Ejecutado POA2022'!U28</f>
        <v>350</v>
      </c>
      <c r="S29" s="380" t="str">
        <f>'Data Plani vs Ejecutado POA2022'!V28</f>
        <v>Listado de asistencia, fotos, informe</v>
      </c>
      <c r="T29" s="381" t="str">
        <f>'Data Plani vs Ejecutado POA2022'!W28</f>
        <v>Motivación de sectores producctivos para la incursión en el cooperativismo.</v>
      </c>
      <c r="U29" s="369">
        <f>'Data Plani vs Ejecutado POA2022'!X28</f>
        <v>7297200</v>
      </c>
      <c r="V29" s="490">
        <v>0.79</v>
      </c>
      <c r="W29" s="370">
        <f t="shared" ref="W29:W52" si="3">IF(X29&gt;100%,100%,AVERAGE(L29,N29,P29))</f>
        <v>0.75</v>
      </c>
      <c r="X29" s="371">
        <f t="shared" ref="X29:X52" si="4">AVERAGE(L29,N29,P29)</f>
        <v>0.75</v>
      </c>
      <c r="Y29" s="478">
        <f t="shared" si="2"/>
        <v>0.77</v>
      </c>
    </row>
    <row r="30" spans="1:26" s="27" customFormat="1" ht="40" customHeight="1" outlineLevel="2">
      <c r="A30" s="438" t="str">
        <f>'Data Plani vs Ejecutado POA2022'!A29</f>
        <v>Dirección de Fomento y Desarrollo</v>
      </c>
      <c r="B30" s="489" t="str">
        <f>'Data Plani vs Ejecutado POA2022'!B29</f>
        <v>Promoción de Grupos Cooperativos</v>
      </c>
      <c r="C30" s="365" t="str">
        <f>'Data Plani vs Ejecutado POA2022'!C29</f>
        <v>Sensibilizaciones</v>
      </c>
      <c r="D30" s="365" t="str">
        <f>'Data Plani vs Ejecutado POA2022'!D29</f>
        <v>Cantidad de nuevos grupos cooperativos alcanzados de todas las tipologías</v>
      </c>
      <c r="E30" s="366">
        <f>'Data Plani vs Ejecutado POA2022'!E29</f>
        <v>83</v>
      </c>
      <c r="F30" s="366">
        <f>'Data Plani vs Ejecutado POA2022'!F29</f>
        <v>300</v>
      </c>
      <c r="G30" s="366">
        <f>'Data Plani vs Ejecutado POA2022'!G29</f>
        <v>142</v>
      </c>
      <c r="H30" s="366">
        <f>'Data Plani vs Ejecutado POA2022'!I29</f>
        <v>100</v>
      </c>
      <c r="I30" s="366">
        <f>'Data Plani vs Ejecutado POA2022'!J29</f>
        <v>300</v>
      </c>
      <c r="J30" s="366">
        <f>'Data Plani vs Ejecutado POA2022'!K29</f>
        <v>300</v>
      </c>
      <c r="K30" s="367">
        <f>'Data Plani vs Ejecutado POA2022'!L29</f>
        <v>0.83</v>
      </c>
      <c r="L30" s="367">
        <f>'Data Plani vs Ejecutado POA2022'!N29</f>
        <v>0.83</v>
      </c>
      <c r="M30" s="367">
        <f>'Data Plani vs Ejecutado POA2022'!O29</f>
        <v>1</v>
      </c>
      <c r="N30" s="367">
        <f>'Data Plani vs Ejecutado POA2022'!P29</f>
        <v>1</v>
      </c>
      <c r="O30" s="367">
        <f>'Data Plani vs Ejecutado POA2022'!Q29</f>
        <v>0.47333333333333333</v>
      </c>
      <c r="P30" s="367">
        <f>'Data Plani vs Ejecutado POA2022'!R29</f>
        <v>0.47333333333333333</v>
      </c>
      <c r="Q30" s="366">
        <f>'Data Plani vs Ejecutado POA2022'!T29</f>
        <v>1400</v>
      </c>
      <c r="R30" s="366">
        <f>'Data Plani vs Ejecutado POA2022'!U29</f>
        <v>1400</v>
      </c>
      <c r="S30" s="380" t="str">
        <f>'Data Plani vs Ejecutado POA2022'!V29</f>
        <v>Listado, foto, video e informe</v>
      </c>
      <c r="T30" s="381">
        <f>'Data Plani vs Ejecutado POA2022'!W29</f>
        <v>0</v>
      </c>
      <c r="U30" s="369">
        <f>'Data Plani vs Ejecutado POA2022'!X29</f>
        <v>0</v>
      </c>
      <c r="V30" s="490">
        <v>0.63200000000000001</v>
      </c>
      <c r="W30" s="370">
        <f t="shared" si="3"/>
        <v>0.76777777777777778</v>
      </c>
      <c r="X30" s="371">
        <f t="shared" si="4"/>
        <v>0.76777777777777778</v>
      </c>
      <c r="Y30" s="478">
        <f t="shared" si="2"/>
        <v>0.69988888888888889</v>
      </c>
    </row>
    <row r="31" spans="1:26" s="27" customFormat="1" ht="40" customHeight="1" outlineLevel="2">
      <c r="A31" s="438" t="str">
        <f>'Data Plani vs Ejecutado POA2022'!A30</f>
        <v>Dirección de Fomento y Desarrollo</v>
      </c>
      <c r="B31" s="492" t="str">
        <f>'Data Plani vs Ejecutado POA2022'!B30</f>
        <v>Incorporación y seguimiento de cooperativas de empleados estatales y de participación gurbernamental</v>
      </c>
      <c r="C31" s="363" t="str">
        <f>'Data Plani vs Ejecutado POA2022'!C30</f>
        <v>Visitas</v>
      </c>
      <c r="D31" s="382" t="str">
        <f>'Data Plani vs Ejecutado POA2022'!D30</f>
        <v>Cantidad de cooperativas estatales incorporadas y/o asesoradas.</v>
      </c>
      <c r="E31" s="366">
        <f>'Data Plani vs Ejecutado POA2022'!E30</f>
        <v>34</v>
      </c>
      <c r="F31" s="366">
        <f>'Data Plani vs Ejecutado POA2022'!F30</f>
        <v>200</v>
      </c>
      <c r="G31" s="366">
        <f>'Data Plani vs Ejecutado POA2022'!G30</f>
        <v>41</v>
      </c>
      <c r="H31" s="366">
        <f>'Data Plani vs Ejecutado POA2022'!I30</f>
        <v>75</v>
      </c>
      <c r="I31" s="366">
        <f>'Data Plani vs Ejecutado POA2022'!J30</f>
        <v>200</v>
      </c>
      <c r="J31" s="366">
        <f>'Data Plani vs Ejecutado POA2022'!K30</f>
        <v>300</v>
      </c>
      <c r="K31" s="367">
        <f>'Data Plani vs Ejecutado POA2022'!L30</f>
        <v>0.45333333333333331</v>
      </c>
      <c r="L31" s="367">
        <f>'Data Plani vs Ejecutado POA2022'!N30</f>
        <v>0.45333333333333331</v>
      </c>
      <c r="M31" s="367">
        <f>'Data Plani vs Ejecutado POA2022'!O30</f>
        <v>1</v>
      </c>
      <c r="N31" s="367">
        <f>'Data Plani vs Ejecutado POA2022'!P30</f>
        <v>1</v>
      </c>
      <c r="O31" s="367">
        <f>'Data Plani vs Ejecutado POA2022'!Q30</f>
        <v>0.13666666666666666</v>
      </c>
      <c r="P31" s="367">
        <f>'Data Plani vs Ejecutado POA2022'!R30</f>
        <v>0.13666666666666666</v>
      </c>
      <c r="Q31" s="383">
        <f>'Data Plani vs Ejecutado POA2022'!T30</f>
        <v>600</v>
      </c>
      <c r="R31" s="383" t="e">
        <f>'Data Plani vs Ejecutado POA2022'!U30</f>
        <v>#REF!</v>
      </c>
      <c r="S31" s="365" t="str">
        <f>'Data Plani vs Ejecutado POA2022'!V30</f>
        <v>Listado, foto, video e informe</v>
      </c>
      <c r="T31" s="380" t="str">
        <f>'Data Plani vs Ejecutado POA2022'!W30</f>
        <v>Incorporación de nuevas coopearativas Estatales para el fortalecimiento de la política social y solidaria.</v>
      </c>
      <c r="U31" s="369">
        <f>'Data Plani vs Ejecutado POA2022'!X30</f>
        <v>0</v>
      </c>
      <c r="V31" s="491">
        <v>1</v>
      </c>
      <c r="W31" s="370">
        <f t="shared" si="3"/>
        <v>0.53</v>
      </c>
      <c r="X31" s="371">
        <f t="shared" si="4"/>
        <v>0.53</v>
      </c>
      <c r="Y31" s="478">
        <f t="shared" si="2"/>
        <v>0.76500000000000001</v>
      </c>
    </row>
    <row r="32" spans="1:26" s="27" customFormat="1" ht="40" customHeight="1" outlineLevel="2">
      <c r="A32" s="438" t="str">
        <f>'Data Plani vs Ejecutado POA2022'!A31</f>
        <v>Dirección de Fomento y Desarrollo</v>
      </c>
      <c r="B32" s="489" t="str">
        <f>'Data Plani vs Ejecutado POA2022'!B31</f>
        <v xml:space="preserve">Incorporación nuevas Cooperativas </v>
      </c>
      <c r="C32" s="363" t="str">
        <f>'Data Plani vs Ejecutado POA2022'!C31</f>
        <v xml:space="preserve">Reuniones                 </v>
      </c>
      <c r="D32" s="365" t="str">
        <f>'Data Plani vs Ejecutado POA2022'!D31</f>
        <v>Cantidad de asambleas constitutivas de cooperativas</v>
      </c>
      <c r="E32" s="366">
        <f>'Data Plani vs Ejecutado POA2022'!E31</f>
        <v>30</v>
      </c>
      <c r="F32" s="366">
        <f>'Data Plani vs Ejecutado POA2022'!F31</f>
        <v>170</v>
      </c>
      <c r="G32" s="366">
        <f>'Data Plani vs Ejecutado POA2022'!G31</f>
        <v>142</v>
      </c>
      <c r="H32" s="366">
        <f>'Data Plani vs Ejecutado POA2022'!I31</f>
        <v>40</v>
      </c>
      <c r="I32" s="366">
        <f>'Data Plani vs Ejecutado POA2022'!J31</f>
        <v>170</v>
      </c>
      <c r="J32" s="366">
        <f>'Data Plani vs Ejecutado POA2022'!K31</f>
        <v>150</v>
      </c>
      <c r="K32" s="367">
        <f>'Data Plani vs Ejecutado POA2022'!L31</f>
        <v>0.75</v>
      </c>
      <c r="L32" s="367">
        <f>'Data Plani vs Ejecutado POA2022'!N31</f>
        <v>0.75</v>
      </c>
      <c r="M32" s="367">
        <f>'Data Plani vs Ejecutado POA2022'!O31</f>
        <v>1</v>
      </c>
      <c r="N32" s="367">
        <f>'Data Plani vs Ejecutado POA2022'!P31</f>
        <v>1</v>
      </c>
      <c r="O32" s="367">
        <f>'Data Plani vs Ejecutado POA2022'!Q31</f>
        <v>0.94666666666666666</v>
      </c>
      <c r="P32" s="367">
        <f>'Data Plani vs Ejecutado POA2022'!R31</f>
        <v>0.94666666666666666</v>
      </c>
      <c r="Q32" s="383">
        <f>'Data Plani vs Ejecutado POA2022'!T31</f>
        <v>845</v>
      </c>
      <c r="R32" s="383">
        <f>'Data Plani vs Ejecutado POA2022'!U31</f>
        <v>845</v>
      </c>
      <c r="S32" s="382" t="str">
        <f>'Data Plani vs Ejecutado POA2022'!V31</f>
        <v>Listado, foto, video e informe Foto de solicitud y repuesta    Acta de Asamblea, formulario de inscripción, nómina de socios, Informe Comité Gestor, Original documentos requeridos Solicitud via OFV</v>
      </c>
      <c r="T32" s="381" t="str">
        <f>'Data Plani vs Ejecutado POA2022'!W31</f>
        <v>Motivación de sectores producctivos para la incursión en el cooperativismo.</v>
      </c>
      <c r="U32" s="369">
        <f>'Data Plani vs Ejecutado POA2022'!X31</f>
        <v>0</v>
      </c>
      <c r="V32" s="490">
        <v>0.39500000000000002</v>
      </c>
      <c r="W32" s="370">
        <f t="shared" si="3"/>
        <v>0.89888888888888896</v>
      </c>
      <c r="X32" s="371">
        <f t="shared" si="4"/>
        <v>0.89888888888888896</v>
      </c>
      <c r="Y32" s="478">
        <f t="shared" si="2"/>
        <v>0.64694444444444454</v>
      </c>
    </row>
    <row r="33" spans="1:25" s="27" customFormat="1" ht="40" customHeight="1" outlineLevel="2">
      <c r="A33" s="438" t="str">
        <f>'Data Plani vs Ejecutado POA2022'!A32</f>
        <v>Dirección de Fomento y Desarrollo</v>
      </c>
      <c r="B33" s="489" t="str">
        <f>'Data Plani vs Ejecutado POA2022'!B32</f>
        <v xml:space="preserve">Incorporación nuevas Cooperativas </v>
      </c>
      <c r="C33" s="363" t="str">
        <f>'Data Plani vs Ejecutado POA2022'!C32</f>
        <v>Jornada</v>
      </c>
      <c r="D33" s="365" t="str">
        <f>'Data Plani vs Ejecutado POA2022'!D32</f>
        <v>Cantidad de asambleas constitutivas de cooperativas</v>
      </c>
      <c r="E33" s="366">
        <f>'Data Plani vs Ejecutado POA2022'!E32</f>
        <v>75</v>
      </c>
      <c r="F33" s="366">
        <f>'Data Plani vs Ejecutado POA2022'!F32</f>
        <v>150</v>
      </c>
      <c r="G33" s="366">
        <f>'Data Plani vs Ejecutado POA2022'!G32</f>
        <v>142</v>
      </c>
      <c r="H33" s="366">
        <f>'Data Plani vs Ejecutado POA2022'!I32</f>
        <v>90</v>
      </c>
      <c r="I33" s="366">
        <f>'Data Plani vs Ejecutado POA2022'!J32</f>
        <v>150</v>
      </c>
      <c r="J33" s="366">
        <f>'Data Plani vs Ejecutado POA2022'!K32</f>
        <v>150</v>
      </c>
      <c r="K33" s="367">
        <f>'Data Plani vs Ejecutado POA2022'!L32</f>
        <v>0.83333333333333337</v>
      </c>
      <c r="L33" s="367">
        <f>'Data Plani vs Ejecutado POA2022'!N32</f>
        <v>0.83333333333333337</v>
      </c>
      <c r="M33" s="367">
        <f>'Data Plani vs Ejecutado POA2022'!O32</f>
        <v>1</v>
      </c>
      <c r="N33" s="367">
        <f>'Data Plani vs Ejecutado POA2022'!P32</f>
        <v>1</v>
      </c>
      <c r="O33" s="367">
        <f>'Data Plani vs Ejecutado POA2022'!Q32</f>
        <v>0.94666666666666666</v>
      </c>
      <c r="P33" s="367">
        <f>'Data Plani vs Ejecutado POA2022'!R32</f>
        <v>0.94666666666666666</v>
      </c>
      <c r="Q33" s="383">
        <f>'Data Plani vs Ejecutado POA2022'!T32</f>
        <v>2800</v>
      </c>
      <c r="R33" s="383">
        <f>'Data Plani vs Ejecutado POA2022'!U32</f>
        <v>2800</v>
      </c>
      <c r="S33" s="382" t="str">
        <f>'Data Plani vs Ejecutado POA2022'!V32</f>
        <v>Listado, foto, video y informe</v>
      </c>
      <c r="T33" s="381">
        <f>'Data Plani vs Ejecutado POA2022'!W32</f>
        <v>0</v>
      </c>
      <c r="U33" s="369">
        <f>'Data Plani vs Ejecutado POA2022'!X32</f>
        <v>0</v>
      </c>
      <c r="V33" s="490">
        <v>0.39500000000000002</v>
      </c>
      <c r="W33" s="370">
        <f t="shared" si="3"/>
        <v>0.92666666666666675</v>
      </c>
      <c r="X33" s="371">
        <f t="shared" si="4"/>
        <v>0.92666666666666675</v>
      </c>
      <c r="Y33" s="478">
        <f t="shared" si="2"/>
        <v>0.66083333333333338</v>
      </c>
    </row>
    <row r="34" spans="1:25" s="27" customFormat="1" ht="40" customHeight="1" outlineLevel="2">
      <c r="A34" s="438" t="str">
        <f>'Data Plani vs Ejecutado POA2022'!A33</f>
        <v>Dirección de Fomento y Desarrollo</v>
      </c>
      <c r="B34" s="489" t="str">
        <f>'Data Plani vs Ejecutado POA2022'!B33</f>
        <v xml:space="preserve">Incorporación nuevas Cooperativas </v>
      </c>
      <c r="C34" s="363" t="str">
        <f>'Data Plani vs Ejecutado POA2022'!C33</f>
        <v>Solicitudes</v>
      </c>
      <c r="D34" s="365" t="str">
        <f>'Data Plani vs Ejecutado POA2022'!D33</f>
        <v>Cantidad de asambleas constitutivas de cooperativas</v>
      </c>
      <c r="E34" s="366">
        <f>'Data Plani vs Ejecutado POA2022'!E33</f>
        <v>0</v>
      </c>
      <c r="F34" s="366">
        <f>'Data Plani vs Ejecutado POA2022'!F33</f>
        <v>160</v>
      </c>
      <c r="G34" s="366">
        <f>'Data Plani vs Ejecutado POA2022'!G33</f>
        <v>142</v>
      </c>
      <c r="H34" s="366">
        <f>'Data Plani vs Ejecutado POA2022'!I33</f>
        <v>30</v>
      </c>
      <c r="I34" s="366">
        <f>'Data Plani vs Ejecutado POA2022'!J33</f>
        <v>160</v>
      </c>
      <c r="J34" s="366">
        <f>'Data Plani vs Ejecutado POA2022'!K33</f>
        <v>150</v>
      </c>
      <c r="K34" s="367">
        <f>'Data Plani vs Ejecutado POA2022'!L33</f>
        <v>0</v>
      </c>
      <c r="L34" s="367">
        <f>'Data Plani vs Ejecutado POA2022'!N33</f>
        <v>0</v>
      </c>
      <c r="M34" s="367">
        <f>'Data Plani vs Ejecutado POA2022'!O33</f>
        <v>1</v>
      </c>
      <c r="N34" s="367">
        <f>'Data Plani vs Ejecutado POA2022'!P33</f>
        <v>1</v>
      </c>
      <c r="O34" s="367">
        <f>'Data Plani vs Ejecutado POA2022'!Q33</f>
        <v>0.94666666666666666</v>
      </c>
      <c r="P34" s="367">
        <f>'Data Plani vs Ejecutado POA2022'!R33</f>
        <v>0.94666666666666666</v>
      </c>
      <c r="Q34" s="383">
        <f>'Data Plani vs Ejecutado POA2022'!T33</f>
        <v>800</v>
      </c>
      <c r="R34" s="383">
        <f>'Data Plani vs Ejecutado POA2022'!U33</f>
        <v>800</v>
      </c>
      <c r="S34" s="382" t="str">
        <f>'Data Plani vs Ejecutado POA2022'!V33</f>
        <v>Listado, Informe, Foto de solicitud y repuesta</v>
      </c>
      <c r="T34" s="381">
        <f>'Data Plani vs Ejecutado POA2022'!W33</f>
        <v>0</v>
      </c>
      <c r="U34" s="369">
        <f>'Data Plani vs Ejecutado POA2022'!X33</f>
        <v>0</v>
      </c>
      <c r="V34" s="490">
        <v>0.86813186813186816</v>
      </c>
      <c r="W34" s="370">
        <f t="shared" si="3"/>
        <v>0.64888888888888896</v>
      </c>
      <c r="X34" s="371">
        <f t="shared" si="4"/>
        <v>0.64888888888888896</v>
      </c>
      <c r="Y34" s="478">
        <f t="shared" si="2"/>
        <v>0.75851037851037861</v>
      </c>
    </row>
    <row r="35" spans="1:25" s="27" customFormat="1" ht="40" customHeight="1" outlineLevel="2">
      <c r="A35" s="438" t="str">
        <f>'Data Plani vs Ejecutado POA2022'!A34</f>
        <v>Dirección de Fomento y Desarrollo</v>
      </c>
      <c r="B35" s="489" t="str">
        <f>'Data Plani vs Ejecutado POA2022'!B34</f>
        <v xml:space="preserve">Incorporación nuevas Cooperativas </v>
      </c>
      <c r="C35" s="363" t="str">
        <f>'Data Plani vs Ejecutado POA2022'!C34</f>
        <v>Asambleas</v>
      </c>
      <c r="D35" s="365" t="str">
        <f>'Data Plani vs Ejecutado POA2022'!D34</f>
        <v>Cantidad de asambleas constitutivas de cooperativas</v>
      </c>
      <c r="E35" s="366">
        <f>'Data Plani vs Ejecutado POA2022'!E34</f>
        <v>0</v>
      </c>
      <c r="F35" s="366">
        <f>'Data Plani vs Ejecutado POA2022'!F34</f>
        <v>160</v>
      </c>
      <c r="G35" s="366">
        <f>'Data Plani vs Ejecutado POA2022'!G34</f>
        <v>142</v>
      </c>
      <c r="H35" s="366">
        <f>'Data Plani vs Ejecutado POA2022'!I34</f>
        <v>0</v>
      </c>
      <c r="I35" s="366">
        <f>'Data Plani vs Ejecutado POA2022'!J34</f>
        <v>160</v>
      </c>
      <c r="J35" s="366">
        <f>'Data Plani vs Ejecutado POA2022'!K34</f>
        <v>150</v>
      </c>
      <c r="K35" s="367" t="str">
        <f>'Data Plani vs Ejecutado POA2022'!L34</f>
        <v xml:space="preserve">  </v>
      </c>
      <c r="L35" s="367" t="str">
        <f>'Data Plani vs Ejecutado POA2022'!N34</f>
        <v xml:space="preserve">  </v>
      </c>
      <c r="M35" s="367">
        <f>'Data Plani vs Ejecutado POA2022'!O34</f>
        <v>1</v>
      </c>
      <c r="N35" s="367">
        <f>'Data Plani vs Ejecutado POA2022'!P34</f>
        <v>1</v>
      </c>
      <c r="O35" s="367">
        <f>'Data Plani vs Ejecutado POA2022'!Q34</f>
        <v>0.94666666666666666</v>
      </c>
      <c r="P35" s="367">
        <f>'Data Plani vs Ejecutado POA2022'!R34</f>
        <v>0.94666666666666666</v>
      </c>
      <c r="Q35" s="383">
        <f>'Data Plani vs Ejecutado POA2022'!T34</f>
        <v>2800</v>
      </c>
      <c r="R35" s="383">
        <f>'Data Plani vs Ejecutado POA2022'!U34</f>
        <v>2800</v>
      </c>
      <c r="S35" s="365" t="str">
        <f>'Data Plani vs Ejecutado POA2022'!V34</f>
        <v>Listado, Acta de Asamblea, Foto, formulario de inscripción, nómina de socios, informe comité gestor</v>
      </c>
      <c r="T35" s="381">
        <f>'Data Plani vs Ejecutado POA2022'!W34</f>
        <v>0</v>
      </c>
      <c r="U35" s="369">
        <f>'Data Plani vs Ejecutado POA2022'!X34</f>
        <v>0</v>
      </c>
      <c r="V35" s="490">
        <v>0.39500000000000002</v>
      </c>
      <c r="W35" s="370">
        <f t="shared" si="3"/>
        <v>0.97333333333333338</v>
      </c>
      <c r="X35" s="371">
        <f t="shared" si="4"/>
        <v>0.97333333333333338</v>
      </c>
      <c r="Y35" s="478">
        <f t="shared" si="2"/>
        <v>0.6841666666666667</v>
      </c>
    </row>
    <row r="36" spans="1:25" s="27" customFormat="1" ht="40" customHeight="1" outlineLevel="2">
      <c r="A36" s="438" t="str">
        <f>'Data Plani vs Ejecutado POA2022'!A35</f>
        <v>Dirección de Fomento y Desarrollo</v>
      </c>
      <c r="B36" s="489" t="str">
        <f>'Data Plani vs Ejecutado POA2022'!B35</f>
        <v xml:space="preserve">Incorporación nuevas Cooperativas </v>
      </c>
      <c r="C36" s="363" t="str">
        <f>'Data Plani vs Ejecutado POA2022'!C35</f>
        <v>Solicitudes</v>
      </c>
      <c r="D36" s="365" t="str">
        <f>'Data Plani vs Ejecutado POA2022'!D35</f>
        <v>Cantidad de asambleas constitutivas de cooperativas</v>
      </c>
      <c r="E36" s="366">
        <f>'Data Plani vs Ejecutado POA2022'!E35</f>
        <v>0</v>
      </c>
      <c r="F36" s="366">
        <f>'Data Plani vs Ejecutado POA2022'!F35</f>
        <v>160</v>
      </c>
      <c r="G36" s="366">
        <f>'Data Plani vs Ejecutado POA2022'!G35</f>
        <v>142</v>
      </c>
      <c r="H36" s="366">
        <f>'Data Plani vs Ejecutado POA2022'!I35</f>
        <v>0</v>
      </c>
      <c r="I36" s="366">
        <f>'Data Plani vs Ejecutado POA2022'!J35</f>
        <v>160</v>
      </c>
      <c r="J36" s="366">
        <f>'Data Plani vs Ejecutado POA2022'!K35</f>
        <v>150</v>
      </c>
      <c r="K36" s="367" t="str">
        <f>'Data Plani vs Ejecutado POA2022'!L35</f>
        <v xml:space="preserve">  </v>
      </c>
      <c r="L36" s="367" t="str">
        <f>'Data Plani vs Ejecutado POA2022'!N35</f>
        <v xml:space="preserve">  </v>
      </c>
      <c r="M36" s="367">
        <f>'Data Plani vs Ejecutado POA2022'!O35</f>
        <v>1</v>
      </c>
      <c r="N36" s="367">
        <f>'Data Plani vs Ejecutado POA2022'!P35</f>
        <v>1</v>
      </c>
      <c r="O36" s="367">
        <f>'Data Plani vs Ejecutado POA2022'!Q35</f>
        <v>0.94666666666666666</v>
      </c>
      <c r="P36" s="367">
        <f>'Data Plani vs Ejecutado POA2022'!R35</f>
        <v>0.94666666666666666</v>
      </c>
      <c r="Q36" s="383">
        <f>'Data Plani vs Ejecutado POA2022'!T35</f>
        <v>400</v>
      </c>
      <c r="R36" s="383">
        <f>'Data Plani vs Ejecutado POA2022'!U35</f>
        <v>400</v>
      </c>
      <c r="S36" s="365" t="str">
        <f>'Data Plani vs Ejecutado POA2022'!V35</f>
        <v>Oficio de solicutd, copia de documentos emisión de certificación contable</v>
      </c>
      <c r="T36" s="381">
        <f>'Data Plani vs Ejecutado POA2022'!W35</f>
        <v>0</v>
      </c>
      <c r="U36" s="369">
        <f>'Data Plani vs Ejecutado POA2022'!X35</f>
        <v>0</v>
      </c>
      <c r="V36" s="490">
        <v>0.79</v>
      </c>
      <c r="W36" s="370">
        <f t="shared" si="3"/>
        <v>0.97333333333333338</v>
      </c>
      <c r="X36" s="371">
        <f t="shared" si="4"/>
        <v>0.97333333333333338</v>
      </c>
      <c r="Y36" s="478">
        <f t="shared" si="2"/>
        <v>0.88166666666666671</v>
      </c>
    </row>
    <row r="37" spans="1:25" s="27" customFormat="1" ht="40" customHeight="1" outlineLevel="2">
      <c r="A37" s="438" t="str">
        <f>'Data Plani vs Ejecutado POA2022'!A36</f>
        <v>Dirección de Fomento y Desarrollo</v>
      </c>
      <c r="B37" s="489" t="str">
        <f>'Data Plani vs Ejecutado POA2022'!B36</f>
        <v xml:space="preserve">Incorporación nuevas Cooperativas </v>
      </c>
      <c r="C37" s="363" t="str">
        <f>'Data Plani vs Ejecutado POA2022'!C36</f>
        <v>Solicitudes</v>
      </c>
      <c r="D37" s="365" t="str">
        <f>'Data Plani vs Ejecutado POA2022'!D36</f>
        <v>Cantidad de asambleas constitutivas de cooperativas</v>
      </c>
      <c r="E37" s="366">
        <f>'Data Plani vs Ejecutado POA2022'!E36</f>
        <v>0</v>
      </c>
      <c r="F37" s="366">
        <f>'Data Plani vs Ejecutado POA2022'!F36</f>
        <v>75</v>
      </c>
      <c r="G37" s="366">
        <f>'Data Plani vs Ejecutado POA2022'!G36</f>
        <v>142</v>
      </c>
      <c r="H37" s="366">
        <f>'Data Plani vs Ejecutado POA2022'!I36</f>
        <v>0</v>
      </c>
      <c r="I37" s="366">
        <f>'Data Plani vs Ejecutado POA2022'!J36</f>
        <v>75</v>
      </c>
      <c r="J37" s="366">
        <f>'Data Plani vs Ejecutado POA2022'!K36</f>
        <v>75</v>
      </c>
      <c r="K37" s="367" t="str">
        <f>'Data Plani vs Ejecutado POA2022'!L36</f>
        <v xml:space="preserve">  </v>
      </c>
      <c r="L37" s="367" t="str">
        <f>'Data Plani vs Ejecutado POA2022'!N36</f>
        <v xml:space="preserve">  </v>
      </c>
      <c r="M37" s="367">
        <f>'Data Plani vs Ejecutado POA2022'!O36</f>
        <v>1</v>
      </c>
      <c r="N37" s="367">
        <f>'Data Plani vs Ejecutado POA2022'!P36</f>
        <v>1</v>
      </c>
      <c r="O37" s="367">
        <f>'Data Plani vs Ejecutado POA2022'!Q36</f>
        <v>1.8933333333333333</v>
      </c>
      <c r="P37" s="367">
        <f>'Data Plani vs Ejecutado POA2022'!R36</f>
        <v>1</v>
      </c>
      <c r="Q37" s="383">
        <f>'Data Plani vs Ejecutado POA2022'!T36</f>
        <v>200</v>
      </c>
      <c r="R37" s="383">
        <f>'Data Plani vs Ejecutado POA2022'!U36</f>
        <v>200</v>
      </c>
      <c r="S37" s="365" t="str">
        <f>'Data Plani vs Ejecutado POA2022'!V36</f>
        <v>Oficio de solicitud, original documentos requeridos</v>
      </c>
      <c r="T37" s="381">
        <f>'Data Plani vs Ejecutado POA2022'!W36</f>
        <v>0</v>
      </c>
      <c r="U37" s="369">
        <f>'Data Plani vs Ejecutado POA2022'!X36</f>
        <v>0</v>
      </c>
      <c r="V37" s="490">
        <v>0.48</v>
      </c>
      <c r="W37" s="370">
        <f t="shared" si="3"/>
        <v>1</v>
      </c>
      <c r="X37" s="371">
        <f t="shared" si="4"/>
        <v>1</v>
      </c>
      <c r="Y37" s="478">
        <f t="shared" si="2"/>
        <v>0.74</v>
      </c>
    </row>
    <row r="38" spans="1:25" s="27" customFormat="1" ht="40" customHeight="1" outlineLevel="2">
      <c r="A38" s="438" t="str">
        <f>'Data Plani vs Ejecutado POA2022'!A37</f>
        <v>Dirección de Fomento y Desarrollo</v>
      </c>
      <c r="B38" s="489" t="str">
        <f>'Data Plani vs Ejecutado POA2022'!B37</f>
        <v xml:space="preserve">Incorporación nuevas Cooperativas </v>
      </c>
      <c r="C38" s="365" t="str">
        <f>'Data Plani vs Ejecutado POA2022'!C37</f>
        <v>Estudios viabilidad</v>
      </c>
      <c r="D38" s="365" t="str">
        <f>'Data Plani vs Ejecutado POA2022'!D37</f>
        <v>Cantidad de asambleas constitutivas de cooperativas</v>
      </c>
      <c r="E38" s="366">
        <f>'Data Plani vs Ejecutado POA2022'!E37</f>
        <v>11</v>
      </c>
      <c r="F38" s="366">
        <f>'Data Plani vs Ejecutado POA2022'!F37</f>
        <v>150</v>
      </c>
      <c r="G38" s="366">
        <f>'Data Plani vs Ejecutado POA2022'!G37</f>
        <v>142</v>
      </c>
      <c r="H38" s="366">
        <f>'Data Plani vs Ejecutado POA2022'!I37</f>
        <v>90</v>
      </c>
      <c r="I38" s="366">
        <f>'Data Plani vs Ejecutado POA2022'!J37</f>
        <v>150</v>
      </c>
      <c r="J38" s="366">
        <f>'Data Plani vs Ejecutado POA2022'!K37</f>
        <v>150</v>
      </c>
      <c r="K38" s="367">
        <f>'Data Plani vs Ejecutado POA2022'!L37</f>
        <v>0.12222222222222222</v>
      </c>
      <c r="L38" s="367">
        <f>'Data Plani vs Ejecutado POA2022'!N37</f>
        <v>0.12222222222222222</v>
      </c>
      <c r="M38" s="367">
        <f>'Data Plani vs Ejecutado POA2022'!O37</f>
        <v>1</v>
      </c>
      <c r="N38" s="367">
        <f>'Data Plani vs Ejecutado POA2022'!P37</f>
        <v>1</v>
      </c>
      <c r="O38" s="367">
        <f>'Data Plani vs Ejecutado POA2022'!Q37</f>
        <v>0.94666666666666666</v>
      </c>
      <c r="P38" s="367">
        <f>'Data Plani vs Ejecutado POA2022'!R37</f>
        <v>0.94666666666666666</v>
      </c>
      <c r="Q38" s="383">
        <f>'Data Plani vs Ejecutado POA2022'!T37</f>
        <v>400</v>
      </c>
      <c r="R38" s="383">
        <f>'Data Plani vs Ejecutado POA2022'!U37</f>
        <v>2400</v>
      </c>
      <c r="S38" s="365" t="str">
        <f>'Data Plani vs Ejecutado POA2022'!V37</f>
        <v>Solicitud via OFV</v>
      </c>
      <c r="T38" s="381">
        <f>'Data Plani vs Ejecutado POA2022'!W37</f>
        <v>0</v>
      </c>
      <c r="U38" s="369">
        <f>'Data Plani vs Ejecutado POA2022'!X37</f>
        <v>0</v>
      </c>
      <c r="V38" s="490">
        <v>1</v>
      </c>
      <c r="W38" s="370">
        <f t="shared" si="3"/>
        <v>0.6896296296296297</v>
      </c>
      <c r="X38" s="371">
        <f t="shared" si="4"/>
        <v>0.6896296296296297</v>
      </c>
      <c r="Y38" s="478">
        <f t="shared" si="2"/>
        <v>0.84481481481481491</v>
      </c>
    </row>
    <row r="39" spans="1:25" s="27" customFormat="1" ht="40" customHeight="1" outlineLevel="2">
      <c r="A39" s="438" t="str">
        <f>'Data Plani vs Ejecutado POA2022'!A38</f>
        <v>Dirección de Fomento y Desarrollo</v>
      </c>
      <c r="B39" s="489" t="str">
        <f>'Data Plani vs Ejecutado POA2022'!B38</f>
        <v>Seguimiento al 70% de las Cooperativas Incorporadas</v>
      </c>
      <c r="C39" s="365" t="str">
        <f>'Data Plani vs Ejecutado POA2022'!C38</f>
        <v xml:space="preserve">Reuniones                                                                 </v>
      </c>
      <c r="D39" s="365" t="str">
        <f>'Data Plani vs Ejecutado POA2022'!D38</f>
        <v>Cantidad de procesos realizados</v>
      </c>
      <c r="E39" s="366">
        <f>'Data Plani vs Ejecutado POA2022'!E38</f>
        <v>180</v>
      </c>
      <c r="F39" s="366">
        <f>'Data Plani vs Ejecutado POA2022'!F38</f>
        <v>340</v>
      </c>
      <c r="G39" s="366">
        <f>'Data Plani vs Ejecutado POA2022'!G38</f>
        <v>50</v>
      </c>
      <c r="H39" s="366">
        <f>'Data Plani vs Ejecutado POA2022'!I38</f>
        <v>210</v>
      </c>
      <c r="I39" s="366">
        <f>'Data Plani vs Ejecutado POA2022'!J38</f>
        <v>340</v>
      </c>
      <c r="J39" s="366">
        <f>'Data Plani vs Ejecutado POA2022'!K38</f>
        <v>300</v>
      </c>
      <c r="K39" s="367">
        <f>'Data Plani vs Ejecutado POA2022'!L38</f>
        <v>0.8571428571428571</v>
      </c>
      <c r="L39" s="367">
        <f>'Data Plani vs Ejecutado POA2022'!N38</f>
        <v>0.8571428571428571</v>
      </c>
      <c r="M39" s="367">
        <f>'Data Plani vs Ejecutado POA2022'!O38</f>
        <v>1</v>
      </c>
      <c r="N39" s="367">
        <f>'Data Plani vs Ejecutado POA2022'!P38</f>
        <v>1</v>
      </c>
      <c r="O39" s="367">
        <f>'Data Plani vs Ejecutado POA2022'!Q38</f>
        <v>0.16666666666666666</v>
      </c>
      <c r="P39" s="367">
        <f>'Data Plani vs Ejecutado POA2022'!R38</f>
        <v>0.16666666666666666</v>
      </c>
      <c r="Q39" s="383">
        <f>'Data Plani vs Ejecutado POA2022'!T38</f>
        <v>1680</v>
      </c>
      <c r="R39" s="383">
        <f>'Data Plani vs Ejecutado POA2022'!U38</f>
        <v>1680</v>
      </c>
      <c r="S39" s="365" t="str">
        <f>'Data Plani vs Ejecutado POA2022'!V38</f>
        <v>Listado, informe, foto y formulario de visita</v>
      </c>
      <c r="T39" s="365" t="str">
        <f>'Data Plani vs Ejecutado POA2022'!W38</f>
        <v>Monitoreo de las cooperativas incorporadas para su estabilidad.</v>
      </c>
      <c r="U39" s="369">
        <f>'Data Plani vs Ejecutado POA2022'!X38</f>
        <v>0</v>
      </c>
      <c r="V39" s="490">
        <v>1</v>
      </c>
      <c r="W39" s="370">
        <f t="shared" si="3"/>
        <v>0.67460317460317454</v>
      </c>
      <c r="X39" s="371">
        <f t="shared" si="4"/>
        <v>0.67460317460317454</v>
      </c>
      <c r="Y39" s="478">
        <f t="shared" si="2"/>
        <v>0.83730158730158721</v>
      </c>
    </row>
    <row r="40" spans="1:25" s="27" customFormat="1" ht="40" customHeight="1" outlineLevel="2">
      <c r="A40" s="438" t="str">
        <f>'Data Plani vs Ejecutado POA2022'!A39</f>
        <v>Dirección de Fomento y Desarrollo</v>
      </c>
      <c r="B40" s="489" t="str">
        <f>'Data Plani vs Ejecutado POA2022'!B39</f>
        <v>Seguimiento al 70% de las Cooperativas Incorporadas</v>
      </c>
      <c r="C40" s="365" t="str">
        <f>'Data Plani vs Ejecutado POA2022'!C39</f>
        <v xml:space="preserve">Informes   </v>
      </c>
      <c r="D40" s="365" t="str">
        <f>'Data Plani vs Ejecutado POA2022'!D39</f>
        <v>Cantidad de procesos realizados</v>
      </c>
      <c r="E40" s="366">
        <f>'Data Plani vs Ejecutado POA2022'!E39</f>
        <v>75</v>
      </c>
      <c r="F40" s="366">
        <f>'Data Plani vs Ejecutado POA2022'!F39</f>
        <v>340</v>
      </c>
      <c r="G40" s="366">
        <f>'Data Plani vs Ejecutado POA2022'!G39</f>
        <v>40</v>
      </c>
      <c r="H40" s="366">
        <f>'Data Plani vs Ejecutado POA2022'!I39</f>
        <v>210</v>
      </c>
      <c r="I40" s="366">
        <f>'Data Plani vs Ejecutado POA2022'!J39</f>
        <v>340</v>
      </c>
      <c r="J40" s="366">
        <f>'Data Plani vs Ejecutado POA2022'!K39</f>
        <v>300</v>
      </c>
      <c r="K40" s="367">
        <f>'Data Plani vs Ejecutado POA2022'!L39</f>
        <v>0.35714285714285715</v>
      </c>
      <c r="L40" s="367">
        <f>'Data Plani vs Ejecutado POA2022'!N39</f>
        <v>0.35714285714285715</v>
      </c>
      <c r="M40" s="367">
        <f>'Data Plani vs Ejecutado POA2022'!O39</f>
        <v>1</v>
      </c>
      <c r="N40" s="367">
        <f>'Data Plani vs Ejecutado POA2022'!P39</f>
        <v>1</v>
      </c>
      <c r="O40" s="367">
        <f>'Data Plani vs Ejecutado POA2022'!Q39</f>
        <v>0.13333333333333333</v>
      </c>
      <c r="P40" s="367">
        <f>'Data Plani vs Ejecutado POA2022'!R39</f>
        <v>0.13333333333333333</v>
      </c>
      <c r="Q40" s="383">
        <f>'Data Plani vs Ejecutado POA2022'!T39</f>
        <v>1680</v>
      </c>
      <c r="R40" s="383">
        <f>'Data Plani vs Ejecutado POA2022'!U39</f>
        <v>1680</v>
      </c>
      <c r="S40" s="365" t="str">
        <f>'Data Plani vs Ejecutado POA2022'!V39</f>
        <v>Listado, informe, foto y formulario de visita</v>
      </c>
      <c r="T40" s="365">
        <f>'Data Plani vs Ejecutado POA2022'!W39</f>
        <v>0</v>
      </c>
      <c r="U40" s="369">
        <f>'Data Plani vs Ejecutado POA2022'!X39</f>
        <v>0</v>
      </c>
      <c r="V40" s="490">
        <v>4.5801526717557252E-2</v>
      </c>
      <c r="W40" s="370">
        <f t="shared" si="3"/>
        <v>0.49682539682539684</v>
      </c>
      <c r="X40" s="371">
        <f t="shared" si="4"/>
        <v>0.49682539682539684</v>
      </c>
      <c r="Y40" s="478">
        <f t="shared" si="2"/>
        <v>0.27131346177147703</v>
      </c>
    </row>
    <row r="41" spans="1:25" s="27" customFormat="1" ht="40" customHeight="1" outlineLevel="2">
      <c r="A41" s="438" t="str">
        <f>'Data Plani vs Ejecutado POA2022'!A40</f>
        <v>Dirección de Fomento y Desarrollo</v>
      </c>
      <c r="B41" s="365" t="str">
        <f>'Data Plani vs Ejecutado POA2022'!B40</f>
        <v>Seguimiento al 70% de las Cooperativas Incorporadas</v>
      </c>
      <c r="C41" s="365" t="str">
        <f>'Data Plani vs Ejecutado POA2022'!C40</f>
        <v xml:space="preserve">Informes   </v>
      </c>
      <c r="D41" s="365" t="str">
        <f>'Data Plani vs Ejecutado POA2022'!D40</f>
        <v>Cantidad de procesos realizados</v>
      </c>
      <c r="E41" s="366">
        <f>'Data Plani vs Ejecutado POA2022'!E40</f>
        <v>150</v>
      </c>
      <c r="F41" s="366">
        <f>'Data Plani vs Ejecutado POA2022'!F40</f>
        <v>340</v>
      </c>
      <c r="G41" s="366">
        <f>'Data Plani vs Ejecutado POA2022'!G40</f>
        <v>142</v>
      </c>
      <c r="H41" s="366">
        <f>'Data Plani vs Ejecutado POA2022'!I40</f>
        <v>210</v>
      </c>
      <c r="I41" s="366">
        <f>'Data Plani vs Ejecutado POA2022'!J40</f>
        <v>340</v>
      </c>
      <c r="J41" s="366">
        <f>'Data Plani vs Ejecutado POA2022'!K40</f>
        <v>300</v>
      </c>
      <c r="K41" s="367">
        <f>'Data Plani vs Ejecutado POA2022'!L40</f>
        <v>0.7142857142857143</v>
      </c>
      <c r="L41" s="367">
        <f>'Data Plani vs Ejecutado POA2022'!N40</f>
        <v>0.7142857142857143</v>
      </c>
      <c r="M41" s="367">
        <f>'Data Plani vs Ejecutado POA2022'!O40</f>
        <v>1</v>
      </c>
      <c r="N41" s="367">
        <f>'Data Plani vs Ejecutado POA2022'!P40</f>
        <v>1</v>
      </c>
      <c r="O41" s="367">
        <f>'Data Plani vs Ejecutado POA2022'!Q40</f>
        <v>0.47333333333333333</v>
      </c>
      <c r="P41" s="367">
        <f>'Data Plani vs Ejecutado POA2022'!R40</f>
        <v>0.47333333333333333</v>
      </c>
      <c r="Q41" s="383">
        <f>'Data Plani vs Ejecutado POA2022'!T40</f>
        <v>1680</v>
      </c>
      <c r="R41" s="383">
        <f>'Data Plani vs Ejecutado POA2022'!U40</f>
        <v>1680</v>
      </c>
      <c r="S41" s="365" t="str">
        <f>'Data Plani vs Ejecutado POA2022'!V40</f>
        <v>Informe, balanza de comprobación</v>
      </c>
      <c r="T41" s="365">
        <f>'Data Plani vs Ejecutado POA2022'!W40</f>
        <v>0</v>
      </c>
      <c r="U41" s="369">
        <f>'Data Plani vs Ejecutado POA2022'!X40</f>
        <v>0</v>
      </c>
      <c r="V41" s="370"/>
      <c r="W41" s="370">
        <f t="shared" si="3"/>
        <v>0.72920634920634919</v>
      </c>
      <c r="X41" s="371">
        <f t="shared" si="4"/>
        <v>0.72920634920634919</v>
      </c>
      <c r="Y41" s="478" t="str">
        <f t="shared" si="2"/>
        <v xml:space="preserve">  </v>
      </c>
    </row>
    <row r="42" spans="1:25" s="27" customFormat="1" ht="40" customHeight="1" outlineLevel="2">
      <c r="A42" s="438" t="str">
        <f>'Data Plani vs Ejecutado POA2022'!A41</f>
        <v>Dirección de Fomento y Desarrollo</v>
      </c>
      <c r="B42" s="365" t="str">
        <f>'Data Plani vs Ejecutado POA2022'!B41</f>
        <v>Seguimiento al 70% de las Cooperativas Incorporadas</v>
      </c>
      <c r="C42" s="365" t="str">
        <f>'Data Plani vs Ejecutado POA2022'!C41</f>
        <v>Asambleas Anual</v>
      </c>
      <c r="D42" s="365" t="str">
        <f>'Data Plani vs Ejecutado POA2022'!D41</f>
        <v>Cantidad de procesos realizados</v>
      </c>
      <c r="E42" s="366">
        <f>'Data Plani vs Ejecutado POA2022'!E41</f>
        <v>0</v>
      </c>
      <c r="F42" s="366">
        <f>'Data Plani vs Ejecutado POA2022'!F41</f>
        <v>550</v>
      </c>
      <c r="G42" s="366">
        <f>'Data Plani vs Ejecutado POA2022'!G41</f>
        <v>563</v>
      </c>
      <c r="H42" s="366">
        <f>'Data Plani vs Ejecutado POA2022'!I41</f>
        <v>0</v>
      </c>
      <c r="I42" s="366">
        <f>'Data Plani vs Ejecutado POA2022'!J41</f>
        <v>550</v>
      </c>
      <c r="J42" s="366">
        <f>'Data Plani vs Ejecutado POA2022'!K41</f>
        <v>0</v>
      </c>
      <c r="K42" s="367" t="str">
        <f>'Data Plani vs Ejecutado POA2022'!L41</f>
        <v xml:space="preserve">  </v>
      </c>
      <c r="L42" s="367" t="str">
        <f>'Data Plani vs Ejecutado POA2022'!N41</f>
        <v xml:space="preserve">  </v>
      </c>
      <c r="M42" s="367">
        <f>'Data Plani vs Ejecutado POA2022'!O41</f>
        <v>1</v>
      </c>
      <c r="N42" s="367">
        <f>'Data Plani vs Ejecutado POA2022'!P41</f>
        <v>1</v>
      </c>
      <c r="O42" s="367" t="str">
        <f>'Data Plani vs Ejecutado POA2022'!Q41</f>
        <v xml:space="preserve">  </v>
      </c>
      <c r="P42" s="367" t="str">
        <f>'Data Plani vs Ejecutado POA2022'!R41</f>
        <v xml:space="preserve">  </v>
      </c>
      <c r="Q42" s="383">
        <f>'Data Plani vs Ejecutado POA2022'!T41</f>
        <v>1680</v>
      </c>
      <c r="R42" s="383">
        <f>'Data Plani vs Ejecutado POA2022'!U41</f>
        <v>1680</v>
      </c>
      <c r="S42" s="365" t="str">
        <f>'Data Plani vs Ejecutado POA2022'!V41</f>
        <v>Informe, estados financieros auditados y carta de gerencia</v>
      </c>
      <c r="T42" s="365">
        <f>'Data Plani vs Ejecutado POA2022'!W41</f>
        <v>0</v>
      </c>
      <c r="U42" s="369">
        <f>'Data Plani vs Ejecutado POA2022'!X41</f>
        <v>0</v>
      </c>
      <c r="V42" s="488"/>
      <c r="W42" s="370">
        <f t="shared" si="3"/>
        <v>1</v>
      </c>
      <c r="X42" s="371">
        <f t="shared" si="4"/>
        <v>1</v>
      </c>
      <c r="Y42" s="478" t="str">
        <f t="shared" si="2"/>
        <v xml:space="preserve">  </v>
      </c>
    </row>
    <row r="43" spans="1:25" s="27" customFormat="1" ht="40" customHeight="1" outlineLevel="2">
      <c r="A43" s="438" t="str">
        <f>'Data Plani vs Ejecutado POA2022'!A42</f>
        <v>Dirección de Fomento y Desarrollo</v>
      </c>
      <c r="B43" s="489" t="str">
        <f>'Data Plani vs Ejecutado POA2022'!B42</f>
        <v>Seguimiento al 70% de las Cooperativas Incorporadas</v>
      </c>
      <c r="C43" s="365" t="str">
        <f>'Data Plani vs Ejecutado POA2022'!C42</f>
        <v xml:space="preserve">Asambleas extraordinaria </v>
      </c>
      <c r="D43" s="365" t="str">
        <f>'Data Plani vs Ejecutado POA2022'!D42</f>
        <v>Cantidad de procesos realizados</v>
      </c>
      <c r="E43" s="366">
        <f>'Data Plani vs Ejecutado POA2022'!E42</f>
        <v>0</v>
      </c>
      <c r="F43" s="366">
        <f>'Data Plani vs Ejecutado POA2022'!F42</f>
        <v>100</v>
      </c>
      <c r="G43" s="366">
        <f>'Data Plani vs Ejecutado POA2022'!G42</f>
        <v>40</v>
      </c>
      <c r="H43" s="366">
        <f>'Data Plani vs Ejecutado POA2022'!I42</f>
        <v>0</v>
      </c>
      <c r="I43" s="366">
        <f>'Data Plani vs Ejecutado POA2022'!J42</f>
        <v>100</v>
      </c>
      <c r="J43" s="366">
        <f>'Data Plani vs Ejecutado POA2022'!K42</f>
        <v>0</v>
      </c>
      <c r="K43" s="367" t="str">
        <f>'Data Plani vs Ejecutado POA2022'!L42</f>
        <v xml:space="preserve">  </v>
      </c>
      <c r="L43" s="367" t="str">
        <f>'Data Plani vs Ejecutado POA2022'!N42</f>
        <v xml:space="preserve">  </v>
      </c>
      <c r="M43" s="367">
        <f>'Data Plani vs Ejecutado POA2022'!O42</f>
        <v>1</v>
      </c>
      <c r="N43" s="367">
        <f>'Data Plani vs Ejecutado POA2022'!P42</f>
        <v>1</v>
      </c>
      <c r="O43" s="367" t="str">
        <f>'Data Plani vs Ejecutado POA2022'!Q42</f>
        <v xml:space="preserve">  </v>
      </c>
      <c r="P43" s="367" t="str">
        <f>'Data Plani vs Ejecutado POA2022'!R42</f>
        <v xml:space="preserve">  </v>
      </c>
      <c r="Q43" s="383">
        <f>'Data Plani vs Ejecutado POA2022'!T42</f>
        <v>8000</v>
      </c>
      <c r="R43" s="383">
        <f>'Data Plani vs Ejecutado POA2022'!U42</f>
        <v>8000</v>
      </c>
      <c r="S43" s="365" t="str">
        <f>'Data Plani vs Ejecutado POA2022'!V42</f>
        <v>Listado, Acta de Asamblea, Foto y video</v>
      </c>
      <c r="T43" s="365">
        <f>'Data Plani vs Ejecutado POA2022'!W42</f>
        <v>0</v>
      </c>
      <c r="U43" s="369">
        <f>'Data Plani vs Ejecutado POA2022'!X42</f>
        <v>0</v>
      </c>
      <c r="V43" s="490">
        <v>0.36</v>
      </c>
      <c r="W43" s="370">
        <f t="shared" si="3"/>
        <v>1</v>
      </c>
      <c r="X43" s="371">
        <f t="shared" si="4"/>
        <v>1</v>
      </c>
      <c r="Y43" s="478">
        <f t="shared" si="2"/>
        <v>0.67999999999999994</v>
      </c>
    </row>
    <row r="44" spans="1:25" s="27" customFormat="1" ht="40" customHeight="1" outlineLevel="2">
      <c r="A44" s="438" t="str">
        <f>'Data Plani vs Ejecutado POA2022'!A43</f>
        <v>Dirección de Fomento y Desarrollo</v>
      </c>
      <c r="B44" s="365" t="str">
        <f>'Data Plani vs Ejecutado POA2022'!B43</f>
        <v>Seguimiento al 70% de las Cooperativas Incorporadas</v>
      </c>
      <c r="C44" s="365" t="str">
        <f>'Data Plani vs Ejecutado POA2022'!C43</f>
        <v>Asambleas Reestructurativa</v>
      </c>
      <c r="D44" s="365" t="str">
        <f>'Data Plani vs Ejecutado POA2022'!D43</f>
        <v>Cantidad de procesos realizados</v>
      </c>
      <c r="E44" s="366">
        <f>'Data Plani vs Ejecutado POA2022'!E43</f>
        <v>0</v>
      </c>
      <c r="F44" s="366">
        <f>'Data Plani vs Ejecutado POA2022'!F43</f>
        <v>100</v>
      </c>
      <c r="G44" s="366">
        <f>'Data Plani vs Ejecutado POA2022'!G43</f>
        <v>17</v>
      </c>
      <c r="H44" s="366">
        <f>'Data Plani vs Ejecutado POA2022'!I43</f>
        <v>0</v>
      </c>
      <c r="I44" s="366">
        <f>'Data Plani vs Ejecutado POA2022'!J43</f>
        <v>100</v>
      </c>
      <c r="J44" s="366">
        <f>'Data Plani vs Ejecutado POA2022'!K43</f>
        <v>0</v>
      </c>
      <c r="K44" s="367" t="str">
        <f>'Data Plani vs Ejecutado POA2022'!L43</f>
        <v xml:space="preserve">  </v>
      </c>
      <c r="L44" s="367" t="str">
        <f>'Data Plani vs Ejecutado POA2022'!N43</f>
        <v xml:space="preserve">  </v>
      </c>
      <c r="M44" s="367">
        <f>'Data Plani vs Ejecutado POA2022'!O43</f>
        <v>1</v>
      </c>
      <c r="N44" s="367">
        <f>'Data Plani vs Ejecutado POA2022'!P43</f>
        <v>1</v>
      </c>
      <c r="O44" s="367" t="str">
        <f>'Data Plani vs Ejecutado POA2022'!Q43</f>
        <v xml:space="preserve">  </v>
      </c>
      <c r="P44" s="367" t="str">
        <f>'Data Plani vs Ejecutado POA2022'!R43</f>
        <v xml:space="preserve">  </v>
      </c>
      <c r="Q44" s="383">
        <f>'Data Plani vs Ejecutado POA2022'!T43</f>
        <v>8000</v>
      </c>
      <c r="R44" s="383">
        <f>'Data Plani vs Ejecutado POA2022'!U43</f>
        <v>8000</v>
      </c>
      <c r="S44" s="365" t="str">
        <f>'Data Plani vs Ejecutado POA2022'!V43</f>
        <v>Listado, Acta de Asamblea, Foto y video</v>
      </c>
      <c r="T44" s="365">
        <f>'Data Plani vs Ejecutado POA2022'!W43</f>
        <v>0</v>
      </c>
      <c r="U44" s="369">
        <f>'Data Plani vs Ejecutado POA2022'!X43</f>
        <v>0</v>
      </c>
      <c r="V44" s="370"/>
      <c r="W44" s="370">
        <f t="shared" si="3"/>
        <v>1</v>
      </c>
      <c r="X44" s="371">
        <f t="shared" si="4"/>
        <v>1</v>
      </c>
      <c r="Y44" s="478" t="str">
        <f t="shared" si="2"/>
        <v xml:space="preserve">  </v>
      </c>
    </row>
    <row r="45" spans="1:25" s="27" customFormat="1" ht="40" customHeight="1" outlineLevel="2">
      <c r="A45" s="438" t="str">
        <f>'Data Plani vs Ejecutado POA2022'!A44</f>
        <v>Dirección de Fomento y Desarrollo</v>
      </c>
      <c r="B45" s="489" t="str">
        <f>'Data Plani vs Ejecutado POA2022'!B44</f>
        <v>Seguimiento al 70% de las Cooperativas Incorporadas</v>
      </c>
      <c r="C45" s="365" t="str">
        <f>'Data Plani vs Ejecutado POA2022'!C44</f>
        <v xml:space="preserve"> Solicitudes</v>
      </c>
      <c r="D45" s="365" t="str">
        <f>'Data Plani vs Ejecutado POA2022'!D44</f>
        <v>Cantidad de procesos realizados</v>
      </c>
      <c r="E45" s="366">
        <f>'Data Plani vs Ejecutado POA2022'!E44</f>
        <v>0</v>
      </c>
      <c r="F45" s="366">
        <f>'Data Plani vs Ejecutado POA2022'!F44</f>
        <v>550</v>
      </c>
      <c r="G45" s="366">
        <f>'Data Plani vs Ejecutado POA2022'!G44</f>
        <v>37</v>
      </c>
      <c r="H45" s="366">
        <f>'Data Plani vs Ejecutado POA2022'!I44</f>
        <v>0</v>
      </c>
      <c r="I45" s="366">
        <f>'Data Plani vs Ejecutado POA2022'!J44</f>
        <v>550</v>
      </c>
      <c r="J45" s="366">
        <f>'Data Plani vs Ejecutado POA2022'!K44</f>
        <v>0</v>
      </c>
      <c r="K45" s="367" t="str">
        <f>'Data Plani vs Ejecutado POA2022'!L44</f>
        <v xml:space="preserve">  </v>
      </c>
      <c r="L45" s="367" t="str">
        <f>'Data Plani vs Ejecutado POA2022'!N44</f>
        <v xml:space="preserve">  </v>
      </c>
      <c r="M45" s="367">
        <f>'Data Plani vs Ejecutado POA2022'!O44</f>
        <v>1</v>
      </c>
      <c r="N45" s="367">
        <f>'Data Plani vs Ejecutado POA2022'!P44</f>
        <v>1</v>
      </c>
      <c r="O45" s="367" t="str">
        <f>'Data Plani vs Ejecutado POA2022'!Q44</f>
        <v xml:space="preserve">  </v>
      </c>
      <c r="P45" s="367" t="str">
        <f>'Data Plani vs Ejecutado POA2022'!R44</f>
        <v xml:space="preserve">  </v>
      </c>
      <c r="Q45" s="383">
        <f>'Data Plani vs Ejecutado POA2022'!T44</f>
        <v>1050</v>
      </c>
      <c r="R45" s="383">
        <f>'Data Plani vs Ejecutado POA2022'!U44</f>
        <v>1050</v>
      </c>
      <c r="S45" s="365" t="str">
        <f>'Data Plani vs Ejecutado POA2022'!V44</f>
        <v>Oficio de solicitud, original de documentos requeridos y copia acta anterior</v>
      </c>
      <c r="T45" s="365">
        <f>'Data Plani vs Ejecutado POA2022'!W44</f>
        <v>0</v>
      </c>
      <c r="U45" s="369">
        <f>'Data Plani vs Ejecutado POA2022'!X44</f>
        <v>0</v>
      </c>
      <c r="V45" s="490">
        <v>0.10687022900763359</v>
      </c>
      <c r="W45" s="370">
        <f t="shared" si="3"/>
        <v>1</v>
      </c>
      <c r="X45" s="371">
        <f t="shared" si="4"/>
        <v>1</v>
      </c>
      <c r="Y45" s="478">
        <f t="shared" si="2"/>
        <v>0.55343511450381677</v>
      </c>
    </row>
    <row r="46" spans="1:25" s="27" customFormat="1" ht="40" customHeight="1" outlineLevel="2">
      <c r="A46" s="438" t="str">
        <f>'Data Plani vs Ejecutado POA2022'!A45</f>
        <v>Dirección de Fomento y Desarrollo</v>
      </c>
      <c r="B46" s="489" t="str">
        <f>'Data Plani vs Ejecutado POA2022'!B45</f>
        <v>Seguimiento al 70% de las Cooperativas Incorporadas</v>
      </c>
      <c r="C46" s="363" t="str">
        <f>'Data Plani vs Ejecutado POA2022'!C45</f>
        <v>Reuniones</v>
      </c>
      <c r="D46" s="365" t="str">
        <f>'Data Plani vs Ejecutado POA2022'!D45</f>
        <v>Cantidad de procesos realizados</v>
      </c>
      <c r="E46" s="366">
        <f>'Data Plani vs Ejecutado POA2022'!E45</f>
        <v>5</v>
      </c>
      <c r="F46" s="366">
        <f>'Data Plani vs Ejecutado POA2022'!F45</f>
        <v>550</v>
      </c>
      <c r="G46" s="366">
        <f>'Data Plani vs Ejecutado POA2022'!G45</f>
        <v>17</v>
      </c>
      <c r="H46" s="366">
        <f>'Data Plani vs Ejecutado POA2022'!I45</f>
        <v>0</v>
      </c>
      <c r="I46" s="366">
        <f>'Data Plani vs Ejecutado POA2022'!J45</f>
        <v>550</v>
      </c>
      <c r="J46" s="366">
        <f>'Data Plani vs Ejecutado POA2022'!K45</f>
        <v>0</v>
      </c>
      <c r="K46" s="367" t="str">
        <f>'Data Plani vs Ejecutado POA2022'!L45</f>
        <v xml:space="preserve">  </v>
      </c>
      <c r="L46" s="367" t="str">
        <f>'Data Plani vs Ejecutado POA2022'!N45</f>
        <v xml:space="preserve">  </v>
      </c>
      <c r="M46" s="367">
        <f>'Data Plani vs Ejecutado POA2022'!O45</f>
        <v>1</v>
      </c>
      <c r="N46" s="367">
        <f>'Data Plani vs Ejecutado POA2022'!P45</f>
        <v>1</v>
      </c>
      <c r="O46" s="367" t="str">
        <f>'Data Plani vs Ejecutado POA2022'!Q45</f>
        <v xml:space="preserve">  </v>
      </c>
      <c r="P46" s="367" t="str">
        <f>'Data Plani vs Ejecutado POA2022'!R45</f>
        <v xml:space="preserve">  </v>
      </c>
      <c r="Q46" s="383">
        <f>'Data Plani vs Ejecutado POA2022'!T45</f>
        <v>1470</v>
      </c>
      <c r="R46" s="383">
        <f>'Data Plani vs Ejecutado POA2022'!U45</f>
        <v>1470</v>
      </c>
      <c r="S46" s="365" t="str">
        <f>'Data Plani vs Ejecutado POA2022'!V45</f>
        <v>Oficio de solicitud, informe, foto, acta de reunión, plan de trabajo</v>
      </c>
      <c r="T46" s="365">
        <f>'Data Plani vs Ejecutado POA2022'!W45</f>
        <v>0</v>
      </c>
      <c r="U46" s="369">
        <f>'Data Plani vs Ejecutado POA2022'!X45</f>
        <v>0</v>
      </c>
      <c r="V46" s="490">
        <v>0.48</v>
      </c>
      <c r="W46" s="370">
        <f t="shared" si="3"/>
        <v>1</v>
      </c>
      <c r="X46" s="371">
        <f t="shared" si="4"/>
        <v>1</v>
      </c>
      <c r="Y46" s="478">
        <f t="shared" si="2"/>
        <v>0.74</v>
      </c>
    </row>
    <row r="47" spans="1:25" s="27" customFormat="1" ht="40" customHeight="1" outlineLevel="2">
      <c r="A47" s="438" t="str">
        <f>'Data Plani vs Ejecutado POA2022'!A46</f>
        <v>Dirección de Fomento y Desarrollo</v>
      </c>
      <c r="B47" s="489" t="str">
        <f>'Data Plani vs Ejecutado POA2022'!B46</f>
        <v>Proceso reactivación cooperativas Inactivas</v>
      </c>
      <c r="C47" s="363" t="str">
        <f>'Data Plani vs Ejecutado POA2022'!C46</f>
        <v>Reuniones</v>
      </c>
      <c r="D47" s="365" t="str">
        <f>'Data Plani vs Ejecutado POA2022'!D46</f>
        <v>Cantidad de cooperativas reactivadas</v>
      </c>
      <c r="E47" s="366">
        <f>'Data Plani vs Ejecutado POA2022'!E46</f>
        <v>20</v>
      </c>
      <c r="F47" s="366">
        <f>'Data Plani vs Ejecutado POA2022'!F46</f>
        <v>30</v>
      </c>
      <c r="G47" s="366">
        <f>'Data Plani vs Ejecutado POA2022'!G46</f>
        <v>1</v>
      </c>
      <c r="H47" s="366">
        <f>'Data Plani vs Ejecutado POA2022'!I46</f>
        <v>20</v>
      </c>
      <c r="I47" s="366">
        <f>'Data Plani vs Ejecutado POA2022'!J46</f>
        <v>30</v>
      </c>
      <c r="J47" s="366">
        <f>'Data Plani vs Ejecutado POA2022'!K46</f>
        <v>30</v>
      </c>
      <c r="K47" s="367">
        <f>'Data Plani vs Ejecutado POA2022'!L46</f>
        <v>1</v>
      </c>
      <c r="L47" s="367">
        <f>'Data Plani vs Ejecutado POA2022'!N46</f>
        <v>1</v>
      </c>
      <c r="M47" s="367">
        <f>'Data Plani vs Ejecutado POA2022'!O46</f>
        <v>1</v>
      </c>
      <c r="N47" s="367">
        <f>'Data Plani vs Ejecutado POA2022'!P46</f>
        <v>1</v>
      </c>
      <c r="O47" s="367">
        <f>'Data Plani vs Ejecutado POA2022'!Q46</f>
        <v>3.3333333333333333E-2</v>
      </c>
      <c r="P47" s="367">
        <f>'Data Plani vs Ejecutado POA2022'!R46</f>
        <v>3.3333333333333333E-2</v>
      </c>
      <c r="Q47" s="383">
        <f>'Data Plani vs Ejecutado POA2022'!T46</f>
        <v>300</v>
      </c>
      <c r="R47" s="383">
        <f>'Data Plani vs Ejecutado POA2022'!U46</f>
        <v>300</v>
      </c>
      <c r="S47" s="365" t="str">
        <f>'Data Plani vs Ejecutado POA2022'!V46</f>
        <v>Listado, informe y foto</v>
      </c>
      <c r="T47" s="365" t="str">
        <f>'Data Plani vs Ejecutado POA2022'!W46</f>
        <v>Reactivación de coopeativas que han entrado en procesos legales.</v>
      </c>
      <c r="U47" s="369">
        <f>'Data Plani vs Ejecutado POA2022'!X46</f>
        <v>0</v>
      </c>
      <c r="V47" s="490">
        <v>0.26666666666666666</v>
      </c>
      <c r="W47" s="370">
        <f t="shared" si="3"/>
        <v>0.6777777777777777</v>
      </c>
      <c r="X47" s="371">
        <f t="shared" si="4"/>
        <v>0.6777777777777777</v>
      </c>
      <c r="Y47" s="478">
        <f t="shared" si="2"/>
        <v>0.47222222222222221</v>
      </c>
    </row>
    <row r="48" spans="1:25" s="27" customFormat="1" ht="40" customHeight="1" outlineLevel="2">
      <c r="A48" s="438" t="str">
        <f>'Data Plani vs Ejecutado POA2022'!A47</f>
        <v>Dirección de Fomento y Desarrollo</v>
      </c>
      <c r="B48" s="489" t="str">
        <f>'Data Plani vs Ejecutado POA2022'!B47</f>
        <v>Proceso reactivación cooperativas Inactivas</v>
      </c>
      <c r="C48" s="363" t="str">
        <f>'Data Plani vs Ejecutado POA2022'!C47</f>
        <v>Levantamientos</v>
      </c>
      <c r="D48" s="365" t="str">
        <f>'Data Plani vs Ejecutado POA2022'!D47</f>
        <v>Cantidad de cooperativas reactivadas</v>
      </c>
      <c r="E48" s="366">
        <f>'Data Plani vs Ejecutado POA2022'!E47</f>
        <v>20</v>
      </c>
      <c r="F48" s="366">
        <f>'Data Plani vs Ejecutado POA2022'!F47</f>
        <v>30</v>
      </c>
      <c r="G48" s="366">
        <f>'Data Plani vs Ejecutado POA2022'!G47</f>
        <v>8</v>
      </c>
      <c r="H48" s="366">
        <f>'Data Plani vs Ejecutado POA2022'!I47</f>
        <v>20</v>
      </c>
      <c r="I48" s="366">
        <f>'Data Plani vs Ejecutado POA2022'!J47</f>
        <v>30</v>
      </c>
      <c r="J48" s="366">
        <f>'Data Plani vs Ejecutado POA2022'!K47</f>
        <v>30</v>
      </c>
      <c r="K48" s="367">
        <f>'Data Plani vs Ejecutado POA2022'!L47</f>
        <v>1</v>
      </c>
      <c r="L48" s="367">
        <f>'Data Plani vs Ejecutado POA2022'!N47</f>
        <v>1</v>
      </c>
      <c r="M48" s="367">
        <f>'Data Plani vs Ejecutado POA2022'!O47</f>
        <v>1</v>
      </c>
      <c r="N48" s="367">
        <f>'Data Plani vs Ejecutado POA2022'!P47</f>
        <v>1</v>
      </c>
      <c r="O48" s="367">
        <f>'Data Plani vs Ejecutado POA2022'!Q47</f>
        <v>0.26666666666666666</v>
      </c>
      <c r="P48" s="367">
        <f>'Data Plani vs Ejecutado POA2022'!R47</f>
        <v>0.26666666666666666</v>
      </c>
      <c r="Q48" s="383">
        <f>'Data Plani vs Ejecutado POA2022'!T47</f>
        <v>300</v>
      </c>
      <c r="R48" s="383">
        <f>'Data Plani vs Ejecutado POA2022'!U47</f>
        <v>300</v>
      </c>
      <c r="S48" s="365" t="str">
        <f>'Data Plani vs Ejecutado POA2022'!V47</f>
        <v>Listado, informe y foto</v>
      </c>
      <c r="T48" s="365">
        <f>'Data Plani vs Ejecutado POA2022'!W47</f>
        <v>0</v>
      </c>
      <c r="U48" s="369">
        <f>'Data Plani vs Ejecutado POA2022'!X47</f>
        <v>0</v>
      </c>
      <c r="V48" s="490">
        <v>0.8</v>
      </c>
      <c r="W48" s="370">
        <f t="shared" si="3"/>
        <v>0.75555555555555554</v>
      </c>
      <c r="X48" s="371">
        <f t="shared" si="4"/>
        <v>0.75555555555555554</v>
      </c>
      <c r="Y48" s="478">
        <f t="shared" si="2"/>
        <v>0.77777777777777779</v>
      </c>
    </row>
    <row r="49" spans="1:26" s="27" customFormat="1" ht="40" customHeight="1" outlineLevel="2">
      <c r="A49" s="438" t="str">
        <f>'Data Plani vs Ejecutado POA2022'!A48</f>
        <v>Dirección de Fomento y Desarrollo</v>
      </c>
      <c r="B49" s="365" t="str">
        <f>'Data Plani vs Ejecutado POA2022'!B48</f>
        <v>Proceso reactivación cooperativas Inactivas</v>
      </c>
      <c r="C49" s="363" t="str">
        <f>'Data Plani vs Ejecutado POA2022'!C48</f>
        <v>Asambleas</v>
      </c>
      <c r="D49" s="365" t="str">
        <f>'Data Plani vs Ejecutado POA2022'!D48</f>
        <v>Cantidad de cooperativas reactivadas</v>
      </c>
      <c r="E49" s="366">
        <f>'Data Plani vs Ejecutado POA2022'!E48</f>
        <v>10</v>
      </c>
      <c r="F49" s="366">
        <f>'Data Plani vs Ejecutado POA2022'!F48</f>
        <v>30</v>
      </c>
      <c r="G49" s="366">
        <f>'Data Plani vs Ejecutado POA2022'!G48</f>
        <v>9</v>
      </c>
      <c r="H49" s="366">
        <f>'Data Plani vs Ejecutado POA2022'!I48</f>
        <v>10</v>
      </c>
      <c r="I49" s="366">
        <f>'Data Plani vs Ejecutado POA2022'!J48</f>
        <v>30</v>
      </c>
      <c r="J49" s="366">
        <f>'Data Plani vs Ejecutado POA2022'!K48</f>
        <v>30</v>
      </c>
      <c r="K49" s="367">
        <f>'Data Plani vs Ejecutado POA2022'!L48</f>
        <v>1</v>
      </c>
      <c r="L49" s="367">
        <f>'Data Plani vs Ejecutado POA2022'!N48</f>
        <v>1</v>
      </c>
      <c r="M49" s="367">
        <f>'Data Plani vs Ejecutado POA2022'!O48</f>
        <v>1</v>
      </c>
      <c r="N49" s="367">
        <f>'Data Plani vs Ejecutado POA2022'!P48</f>
        <v>1</v>
      </c>
      <c r="O49" s="367">
        <f>'Data Plani vs Ejecutado POA2022'!Q48</f>
        <v>0.3</v>
      </c>
      <c r="P49" s="367">
        <f>'Data Plani vs Ejecutado POA2022'!R48</f>
        <v>0.3</v>
      </c>
      <c r="Q49" s="383">
        <f>'Data Plani vs Ejecutado POA2022'!T48</f>
        <v>300</v>
      </c>
      <c r="R49" s="383">
        <f>'Data Plani vs Ejecutado POA2022'!U48</f>
        <v>300</v>
      </c>
      <c r="S49" s="365" t="str">
        <f>'Data Plani vs Ejecutado POA2022'!V48</f>
        <v>Listado, Acta de Asamblea, Foto y video</v>
      </c>
      <c r="T49" s="365">
        <f>'Data Plani vs Ejecutado POA2022'!W48</f>
        <v>0</v>
      </c>
      <c r="U49" s="369">
        <f>'Data Plani vs Ejecutado POA2022'!X48</f>
        <v>0</v>
      </c>
      <c r="V49" s="370"/>
      <c r="W49" s="370">
        <f t="shared" si="3"/>
        <v>0.76666666666666661</v>
      </c>
      <c r="X49" s="371">
        <f t="shared" si="4"/>
        <v>0.76666666666666661</v>
      </c>
      <c r="Y49" s="478" t="str">
        <f t="shared" si="2"/>
        <v xml:space="preserve">  </v>
      </c>
    </row>
    <row r="50" spans="1:26" s="27" customFormat="1" ht="40" customHeight="1" outlineLevel="2">
      <c r="A50" s="438" t="str">
        <f>'Data Plani vs Ejecutado POA2022'!A49</f>
        <v>Dirección de Fomento y Desarrollo</v>
      </c>
      <c r="B50" s="489" t="str">
        <f>'Data Plani vs Ejecutado POA2022'!B49</f>
        <v>Proceso de acompañamiento correctivo a cooperativas</v>
      </c>
      <c r="C50" s="363" t="str">
        <f>'Data Plani vs Ejecutado POA2022'!C49</f>
        <v>Reuniones</v>
      </c>
      <c r="D50" s="365" t="str">
        <f>'Data Plani vs Ejecutado POA2022'!D49</f>
        <v>Cantidad de Cooperativas Intervenidas y/o proceso acompañamiento</v>
      </c>
      <c r="E50" s="366">
        <f>'Data Plani vs Ejecutado POA2022'!E49</f>
        <v>1</v>
      </c>
      <c r="F50" s="366">
        <f>'Data Plani vs Ejecutado POA2022'!F49</f>
        <v>2</v>
      </c>
      <c r="G50" s="366">
        <f>'Data Plani vs Ejecutado POA2022'!G49</f>
        <v>2</v>
      </c>
      <c r="H50" s="366">
        <f>'Data Plani vs Ejecutado POA2022'!I49</f>
        <v>2</v>
      </c>
      <c r="I50" s="366">
        <f>'Data Plani vs Ejecutado POA2022'!J49</f>
        <v>2</v>
      </c>
      <c r="J50" s="366">
        <f>'Data Plani vs Ejecutado POA2022'!K49</f>
        <v>2</v>
      </c>
      <c r="K50" s="367">
        <f>'Data Plani vs Ejecutado POA2022'!L49</f>
        <v>0.5</v>
      </c>
      <c r="L50" s="367">
        <f>'Data Plani vs Ejecutado POA2022'!N49</f>
        <v>0.5</v>
      </c>
      <c r="M50" s="367">
        <f>'Data Plani vs Ejecutado POA2022'!O49</f>
        <v>1</v>
      </c>
      <c r="N50" s="367">
        <f>'Data Plani vs Ejecutado POA2022'!P49</f>
        <v>1</v>
      </c>
      <c r="O50" s="367">
        <f>'Data Plani vs Ejecutado POA2022'!Q49</f>
        <v>1</v>
      </c>
      <c r="P50" s="367">
        <f>'Data Plani vs Ejecutado POA2022'!R49</f>
        <v>1</v>
      </c>
      <c r="Q50" s="366">
        <f>'Data Plani vs Ejecutado POA2022'!T49</f>
        <v>16</v>
      </c>
      <c r="R50" s="366">
        <f>'Data Plani vs Ejecutado POA2022'!U49</f>
        <v>16</v>
      </c>
      <c r="S50" s="365" t="str">
        <f>'Data Plani vs Ejecutado POA2022'!V49</f>
        <v>Listado, informe y foto</v>
      </c>
      <c r="T50" s="365" t="str">
        <f>'Data Plani vs Ejecutado POA2022'!W49</f>
        <v>Reactivación de coopeativas que han entrado en procesos legales.</v>
      </c>
      <c r="U50" s="369">
        <f>'Data Plani vs Ejecutado POA2022'!X49</f>
        <v>0</v>
      </c>
      <c r="V50" s="490">
        <v>0.33333333333333331</v>
      </c>
      <c r="W50" s="370">
        <f t="shared" si="3"/>
        <v>0.83333333333333337</v>
      </c>
      <c r="X50" s="371">
        <f t="shared" si="4"/>
        <v>0.83333333333333337</v>
      </c>
      <c r="Y50" s="478">
        <f t="shared" si="2"/>
        <v>0.58333333333333337</v>
      </c>
    </row>
    <row r="51" spans="1:26" s="27" customFormat="1" ht="40" customHeight="1" outlineLevel="2">
      <c r="A51" s="438" t="str">
        <f>'Data Plani vs Ejecutado POA2022'!A50</f>
        <v>Dirección de Fomento y Desarrollo</v>
      </c>
      <c r="B51" s="489" t="str">
        <f>'Data Plani vs Ejecutado POA2022'!B50</f>
        <v>Proceso de acompañamiento correctivo a cooperativas</v>
      </c>
      <c r="C51" s="363" t="str">
        <f>'Data Plani vs Ejecutado POA2022'!C50</f>
        <v>Informe</v>
      </c>
      <c r="D51" s="365" t="str">
        <f>'Data Plani vs Ejecutado POA2022'!D50</f>
        <v>Cantidad de Cooperativas Intervenidas y/o proceso acompañamiento</v>
      </c>
      <c r="E51" s="368">
        <f>'Data Plani vs Ejecutado POA2022'!E50</f>
        <v>2</v>
      </c>
      <c r="F51" s="368">
        <f>'Data Plani vs Ejecutado POA2022'!F50</f>
        <v>2</v>
      </c>
      <c r="G51" s="368">
        <f>'Data Plani vs Ejecutado POA2022'!G50</f>
        <v>2</v>
      </c>
      <c r="H51" s="368">
        <f>'Data Plani vs Ejecutado POA2022'!I50</f>
        <v>2</v>
      </c>
      <c r="I51" s="368">
        <f>'Data Plani vs Ejecutado POA2022'!J50</f>
        <v>2</v>
      </c>
      <c r="J51" s="368">
        <f>'Data Plani vs Ejecutado POA2022'!K50</f>
        <v>2</v>
      </c>
      <c r="K51" s="367">
        <f>'Data Plani vs Ejecutado POA2022'!L50</f>
        <v>1</v>
      </c>
      <c r="L51" s="367">
        <f>'Data Plani vs Ejecutado POA2022'!N50</f>
        <v>1</v>
      </c>
      <c r="M51" s="367">
        <f>'Data Plani vs Ejecutado POA2022'!O50</f>
        <v>1</v>
      </c>
      <c r="N51" s="367">
        <f>'Data Plani vs Ejecutado POA2022'!P50</f>
        <v>1</v>
      </c>
      <c r="O51" s="367">
        <f>'Data Plani vs Ejecutado POA2022'!Q50</f>
        <v>1</v>
      </c>
      <c r="P51" s="367">
        <f>'Data Plani vs Ejecutado POA2022'!R50</f>
        <v>1</v>
      </c>
      <c r="Q51" s="366">
        <f>'Data Plani vs Ejecutado POA2022'!T50</f>
        <v>16</v>
      </c>
      <c r="R51" s="384">
        <f>'Data Plani vs Ejecutado POA2022'!U50</f>
        <v>16</v>
      </c>
      <c r="S51" s="365" t="str">
        <f>'Data Plani vs Ejecutado POA2022'!V50</f>
        <v>Listado, informe y foto</v>
      </c>
      <c r="T51" s="365">
        <f>'Data Plani vs Ejecutado POA2022'!W50</f>
        <v>0</v>
      </c>
      <c r="U51" s="369">
        <f>'Data Plani vs Ejecutado POA2022'!X50</f>
        <v>0</v>
      </c>
      <c r="V51" s="490">
        <v>0.33333333333333331</v>
      </c>
      <c r="W51" s="370">
        <f t="shared" si="3"/>
        <v>1</v>
      </c>
      <c r="X51" s="371">
        <f t="shared" si="4"/>
        <v>1</v>
      </c>
      <c r="Y51" s="478">
        <f t="shared" si="2"/>
        <v>0.66666666666666663</v>
      </c>
    </row>
    <row r="52" spans="1:26" s="27" customFormat="1" ht="40" customHeight="1" outlineLevel="2">
      <c r="A52" s="438" t="str">
        <f>'Data Plani vs Ejecutado POA2022'!A51</f>
        <v>Dirección de Fomento y Desarrollo</v>
      </c>
      <c r="B52" s="365" t="str">
        <f>'Data Plani vs Ejecutado POA2022'!B51</f>
        <v>Proceso de acompañamiento correctivo a cooperativas</v>
      </c>
      <c r="C52" s="363" t="str">
        <f>'Data Plani vs Ejecutado POA2022'!C51</f>
        <v>Asamblea</v>
      </c>
      <c r="D52" s="365" t="str">
        <f>'Data Plani vs Ejecutado POA2022'!D51</f>
        <v>Cantidad de Cooperativas Intervenidas y/o proceso acompañamiento</v>
      </c>
      <c r="E52" s="366">
        <f>'Data Plani vs Ejecutado POA2022'!E51</f>
        <v>0</v>
      </c>
      <c r="F52" s="366">
        <f>'Data Plani vs Ejecutado POA2022'!F51</f>
        <v>2</v>
      </c>
      <c r="G52" s="366">
        <f>'Data Plani vs Ejecutado POA2022'!G51</f>
        <v>2</v>
      </c>
      <c r="H52" s="366">
        <f>'Data Plani vs Ejecutado POA2022'!I51</f>
        <v>0</v>
      </c>
      <c r="I52" s="366">
        <f>'Data Plani vs Ejecutado POA2022'!J51</f>
        <v>2</v>
      </c>
      <c r="J52" s="366">
        <f>'Data Plani vs Ejecutado POA2022'!K51</f>
        <v>0</v>
      </c>
      <c r="K52" s="367" t="str">
        <f>'Data Plani vs Ejecutado POA2022'!L51</f>
        <v xml:space="preserve">  </v>
      </c>
      <c r="L52" s="367" t="str">
        <f>'Data Plani vs Ejecutado POA2022'!N51</f>
        <v xml:space="preserve">  </v>
      </c>
      <c r="M52" s="367">
        <f>'Data Plani vs Ejecutado POA2022'!O51</f>
        <v>1</v>
      </c>
      <c r="N52" s="367">
        <f>'Data Plani vs Ejecutado POA2022'!P51</f>
        <v>1</v>
      </c>
      <c r="O52" s="367" t="str">
        <f>'Data Plani vs Ejecutado POA2022'!Q51</f>
        <v xml:space="preserve">  </v>
      </c>
      <c r="P52" s="367" t="str">
        <f>'Data Plani vs Ejecutado POA2022'!R51</f>
        <v xml:space="preserve">  </v>
      </c>
      <c r="Q52" s="383">
        <f>'Data Plani vs Ejecutado POA2022'!T51</f>
        <v>16</v>
      </c>
      <c r="R52" s="383">
        <f>'Data Plani vs Ejecutado POA2022'!U51</f>
        <v>16</v>
      </c>
      <c r="S52" s="365" t="str">
        <f>'Data Plani vs Ejecutado POA2022'!V51</f>
        <v>Listado, Acta de Asamblea, Foto y video</v>
      </c>
      <c r="T52" s="365">
        <f>'Data Plani vs Ejecutado POA2022'!W51</f>
        <v>0</v>
      </c>
      <c r="U52" s="369">
        <f>'Data Plani vs Ejecutado POA2022'!X51</f>
        <v>0</v>
      </c>
      <c r="V52" s="370"/>
      <c r="W52" s="370">
        <f t="shared" si="3"/>
        <v>1</v>
      </c>
      <c r="X52" s="371">
        <f t="shared" si="4"/>
        <v>1</v>
      </c>
      <c r="Y52" s="478" t="str">
        <f t="shared" si="2"/>
        <v xml:space="preserve">  </v>
      </c>
    </row>
    <row r="53" spans="1:26" s="27" customFormat="1" ht="40" customHeight="1" outlineLevel="2">
      <c r="A53" s="438" t="str">
        <f>'Data Plani vs Ejecutado POA2022'!A52</f>
        <v>Dirección de Fomento y Desarrollo</v>
      </c>
      <c r="B53" s="365" t="str">
        <f>'Data Plani vs Ejecutado POA2022'!B52</f>
        <v>Proceso de acompañamiento correctivo a cooperativas</v>
      </c>
      <c r="C53" s="363">
        <f>'Data Plani vs Ejecutado POA2022'!C52</f>
        <v>0</v>
      </c>
      <c r="D53" s="365" t="str">
        <f>'Data Plani vs Ejecutado POA2022'!D52</f>
        <v>Cantidad de Cooperativas Intervenidas y/o proceso acompañamiento</v>
      </c>
      <c r="E53" s="363">
        <f>'Data Plani vs Ejecutado POA2022'!E52</f>
        <v>0</v>
      </c>
      <c r="F53" s="363">
        <f>'Data Plani vs Ejecutado POA2022'!F52</f>
        <v>0</v>
      </c>
      <c r="G53" s="363">
        <f>'Data Plani vs Ejecutado POA2022'!G52</f>
        <v>0</v>
      </c>
      <c r="H53" s="363">
        <f>'Data Plani vs Ejecutado POA2022'!I52</f>
        <v>0</v>
      </c>
      <c r="I53" s="363">
        <f>'Data Plani vs Ejecutado POA2022'!J52</f>
        <v>0</v>
      </c>
      <c r="J53" s="363">
        <f>'Data Plani vs Ejecutado POA2022'!K52</f>
        <v>0</v>
      </c>
      <c r="K53" s="367" t="str">
        <f>'Data Plani vs Ejecutado POA2022'!L52</f>
        <v xml:space="preserve">  </v>
      </c>
      <c r="L53" s="367">
        <v>0</v>
      </c>
      <c r="M53" s="367" t="str">
        <f>'Data Plani vs Ejecutado POA2022'!O52</f>
        <v xml:space="preserve">  </v>
      </c>
      <c r="N53" s="367">
        <v>1</v>
      </c>
      <c r="O53" s="367" t="str">
        <f>'Data Plani vs Ejecutado POA2022'!Q52</f>
        <v xml:space="preserve">  </v>
      </c>
      <c r="P53" s="367" t="str">
        <f>'Data Plani vs Ejecutado POA2022'!R52</f>
        <v xml:space="preserve">  </v>
      </c>
      <c r="Q53" s="363">
        <f>'Data Plani vs Ejecutado POA2022'!T52</f>
        <v>0</v>
      </c>
      <c r="R53" s="363">
        <f>'Data Plani vs Ejecutado POA2022'!U52</f>
        <v>0</v>
      </c>
      <c r="S53" s="363">
        <f>'Data Plani vs Ejecutado POA2022'!V52</f>
        <v>0</v>
      </c>
      <c r="T53" s="363">
        <f>'Data Plani vs Ejecutado POA2022'!W52</f>
        <v>0</v>
      </c>
      <c r="U53" s="366">
        <f>'Data Plani vs Ejecutado POA2022'!X52</f>
        <v>0</v>
      </c>
      <c r="V53" s="370"/>
      <c r="W53" s="370">
        <f>IF(X53&gt;100%,100%,AVERAGE(L53,N53,P53))</f>
        <v>0.5</v>
      </c>
      <c r="X53" s="371">
        <f>AVERAGE(L53,N53,P53)</f>
        <v>0.5</v>
      </c>
      <c r="Y53" s="478" t="str">
        <f t="shared" si="2"/>
        <v xml:space="preserve">  </v>
      </c>
    </row>
    <row r="54" spans="1:26" s="27" customFormat="1" ht="26" customHeight="1" outlineLevel="1">
      <c r="A54" s="439" t="s">
        <v>414</v>
      </c>
      <c r="B54" s="396"/>
      <c r="C54" s="397"/>
      <c r="D54" s="396"/>
      <c r="E54" s="397"/>
      <c r="F54" s="397"/>
      <c r="G54" s="397"/>
      <c r="H54" s="397"/>
      <c r="I54" s="397"/>
      <c r="J54" s="398"/>
      <c r="K54" s="377"/>
      <c r="L54" s="377">
        <f>SUBTOTAL(1,L29:L53)</f>
        <v>0.63859126984126979</v>
      </c>
      <c r="M54" s="377"/>
      <c r="N54" s="377">
        <f>SUBTOTAL(1,N29:N53)</f>
        <v>1</v>
      </c>
      <c r="O54" s="377"/>
      <c r="P54" s="377">
        <f>SUBTOTAL(1,P29:P53)</f>
        <v>0.6174074074074074</v>
      </c>
      <c r="Q54" s="374"/>
      <c r="R54" s="374"/>
      <c r="S54" s="374"/>
      <c r="T54" s="374"/>
      <c r="U54" s="378"/>
      <c r="V54" s="377">
        <f>SUBTOTAL(1,V29:V53)</f>
        <v>0.55111247143107334</v>
      </c>
      <c r="W54" s="361">
        <f>AVERAGE(L54:P54)</f>
        <v>0.7519995590828924</v>
      </c>
      <c r="X54" s="379" t="s">
        <v>437</v>
      </c>
      <c r="Y54" s="478">
        <f t="shared" si="2"/>
        <v>0.65155601525698281</v>
      </c>
    </row>
    <row r="55" spans="1:26" s="27" customFormat="1" ht="60" customHeight="1" outlineLevel="2">
      <c r="A55" s="438" t="str">
        <f>'Data Plani vs Ejecutado POA2022'!A53</f>
        <v>Departamento de Fomento Cooperativo</v>
      </c>
      <c r="B55" s="365" t="str">
        <f>'Data Plani vs Ejecutado POA2022'!B53</f>
        <v>Asistencia al usurio sobre proceso de incorporación de cooperativas</v>
      </c>
      <c r="C55" s="363" t="str">
        <f>'Data Plani vs Ejecutado POA2022'!C53</f>
        <v>Asistencia</v>
      </c>
      <c r="D55" s="365" t="str">
        <f>'Data Plani vs Ejecutado POA2022'!D53</f>
        <v>Cantidad de usuarios que recibieron asistencia para el proceso de incorporación</v>
      </c>
      <c r="E55" s="366">
        <f>'Data Plani vs Ejecutado POA2022'!E53</f>
        <v>32</v>
      </c>
      <c r="F55" s="366">
        <f>'Data Plani vs Ejecutado POA2022'!F53</f>
        <v>50</v>
      </c>
      <c r="G55" s="366">
        <f>'Data Plani vs Ejecutado POA2022'!G53</f>
        <v>65</v>
      </c>
      <c r="H55" s="366">
        <f>'Data Plani vs Ejecutado POA2022'!I53</f>
        <v>40</v>
      </c>
      <c r="I55" s="366">
        <f>'Data Plani vs Ejecutado POA2022'!J53</f>
        <v>50</v>
      </c>
      <c r="J55" s="366">
        <f>'Data Plani vs Ejecutado POA2022'!K53</f>
        <v>40</v>
      </c>
      <c r="K55" s="367">
        <f>'Data Plani vs Ejecutado POA2022'!L53</f>
        <v>0.8</v>
      </c>
      <c r="L55" s="367">
        <f>'Data Plani vs Ejecutado POA2022'!N53</f>
        <v>0.8</v>
      </c>
      <c r="M55" s="367">
        <f>'Data Plani vs Ejecutado POA2022'!O53</f>
        <v>1</v>
      </c>
      <c r="N55" s="367">
        <f>'Data Plani vs Ejecutado POA2022'!P53</f>
        <v>1</v>
      </c>
      <c r="O55" s="367">
        <f>'Data Plani vs Ejecutado POA2022'!Q53</f>
        <v>1.625</v>
      </c>
      <c r="P55" s="367">
        <f>'Data Plani vs Ejecutado POA2022'!R53</f>
        <v>1</v>
      </c>
      <c r="Q55" s="383">
        <f>'Data Plani vs Ejecutado POA2022'!T53</f>
        <v>32</v>
      </c>
      <c r="R55" s="383">
        <f>'Data Plani vs Ejecutado POA2022'!U53</f>
        <v>32</v>
      </c>
      <c r="S55" s="365" t="str">
        <f>'Data Plani vs Ejecutado POA2022'!V53</f>
        <v>Lista de usurios, brochure, informe</v>
      </c>
      <c r="T55" s="365" t="str">
        <f>'Data Plani vs Ejecutado POA2022'!W53</f>
        <v>Usuarios capacitados y con domio sobre la incorporación de las cooperativas</v>
      </c>
      <c r="U55" s="369">
        <f>'Data Plani vs Ejecutado POA2022'!X53</f>
        <v>2795000</v>
      </c>
      <c r="V55" s="487">
        <v>0.28000000000000003</v>
      </c>
      <c r="W55" s="370">
        <f t="shared" ref="W55:W59" si="5">IF(X55&gt;100%,100%,AVERAGE(L55,N55,P55))</f>
        <v>0.93333333333333324</v>
      </c>
      <c r="X55" s="371">
        <f t="shared" ref="X55:X59" si="6">AVERAGE(L55,N55,P55)</f>
        <v>0.93333333333333324</v>
      </c>
      <c r="Y55" s="478">
        <f t="shared" si="2"/>
        <v>0.60666666666666669</v>
      </c>
      <c r="Z55" s="347"/>
    </row>
    <row r="56" spans="1:26" s="27" customFormat="1" ht="60" customHeight="1" outlineLevel="2">
      <c r="A56" s="438" t="str">
        <f>'Data Plani vs Ejecutado POA2022'!A54</f>
        <v>Departamento de Fomento Cooperativo</v>
      </c>
      <c r="B56" s="365" t="str">
        <f>'Data Plani vs Ejecutado POA2022'!B54</f>
        <v>Taller orientación sobre cooperativismo al usuario externo, sobre filosofia, historia y la naturaleza del cooperativismo.</v>
      </c>
      <c r="C56" s="365" t="str">
        <f>'Data Plani vs Ejecutado POA2022'!C54</f>
        <v>Coordinación</v>
      </c>
      <c r="D56" s="365" t="str">
        <f>'Data Plani vs Ejecutado POA2022'!D54</f>
        <v>Cantidad de talleres impartidos</v>
      </c>
      <c r="E56" s="366">
        <f>'Data Plani vs Ejecutado POA2022'!E54</f>
        <v>1</v>
      </c>
      <c r="F56" s="366">
        <f>'Data Plani vs Ejecutado POA2022'!F54</f>
        <v>1</v>
      </c>
      <c r="G56" s="366">
        <f>'Data Plani vs Ejecutado POA2022'!G54</f>
        <v>6</v>
      </c>
      <c r="H56" s="366">
        <f>'Data Plani vs Ejecutado POA2022'!I54</f>
        <v>0</v>
      </c>
      <c r="I56" s="366">
        <f>'Data Plani vs Ejecutado POA2022'!J54</f>
        <v>1</v>
      </c>
      <c r="J56" s="366">
        <f>'Data Plani vs Ejecutado POA2022'!K54</f>
        <v>1</v>
      </c>
      <c r="K56" s="367" t="str">
        <f>'Data Plani vs Ejecutado POA2022'!L54</f>
        <v xml:space="preserve">  </v>
      </c>
      <c r="L56" s="367" t="str">
        <f>'Data Plani vs Ejecutado POA2022'!N54</f>
        <v xml:space="preserve">  </v>
      </c>
      <c r="M56" s="367">
        <f>'Data Plani vs Ejecutado POA2022'!O54</f>
        <v>1</v>
      </c>
      <c r="N56" s="367">
        <f>'Data Plani vs Ejecutado POA2022'!P54</f>
        <v>1</v>
      </c>
      <c r="O56" s="367">
        <f>'Data Plani vs Ejecutado POA2022'!Q54</f>
        <v>6</v>
      </c>
      <c r="P56" s="367">
        <f>'Data Plani vs Ejecutado POA2022'!R54</f>
        <v>1</v>
      </c>
      <c r="Q56" s="383">
        <f>'Data Plani vs Ejecutado POA2022'!T54</f>
        <v>5</v>
      </c>
      <c r="R56" s="383">
        <f>'Data Plani vs Ejecutado POA2022'!U54</f>
        <v>5</v>
      </c>
      <c r="S56" s="365" t="str">
        <f>'Data Plani vs Ejecutado POA2022'!V54</f>
        <v>Ordenes de compra, oficio de aprobación</v>
      </c>
      <c r="T56" s="365" t="str">
        <f>'Data Plani vs Ejecutado POA2022'!W54</f>
        <v>Miembros de las cooperativas capacitados</v>
      </c>
      <c r="U56" s="369">
        <f>'Data Plani vs Ejecutado POA2022'!X54</f>
        <v>0</v>
      </c>
      <c r="V56" s="487">
        <v>1</v>
      </c>
      <c r="W56" s="370">
        <f t="shared" si="5"/>
        <v>1</v>
      </c>
      <c r="X56" s="371">
        <f t="shared" si="6"/>
        <v>1</v>
      </c>
      <c r="Y56" s="478">
        <f t="shared" si="2"/>
        <v>1</v>
      </c>
      <c r="Z56" s="347"/>
    </row>
    <row r="57" spans="1:26" s="27" customFormat="1" ht="60" customHeight="1" outlineLevel="2">
      <c r="A57" s="438" t="str">
        <f>'Data Plani vs Ejecutado POA2022'!A55</f>
        <v>Departamento de Fomento Cooperativo</v>
      </c>
      <c r="B57" s="365" t="str">
        <f>'Data Plani vs Ejecutado POA2022'!B55</f>
        <v>Taller orientación sobre cooperativismo al usuario externo, sobre filosofia, historia y la naturaleza del cooperativismo.</v>
      </c>
      <c r="C57" s="365" t="str">
        <f>'Data Plani vs Ejecutado POA2022'!C55</f>
        <v>Talleres</v>
      </c>
      <c r="D57" s="365" t="str">
        <f>'Data Plani vs Ejecutado POA2022'!D55</f>
        <v>Cantidad de talleres impartidos</v>
      </c>
      <c r="E57" s="366">
        <f>'Data Plani vs Ejecutado POA2022'!E55</f>
        <v>1</v>
      </c>
      <c r="F57" s="366">
        <f>'Data Plani vs Ejecutado POA2022'!F55</f>
        <v>1</v>
      </c>
      <c r="G57" s="366">
        <f>'Data Plani vs Ejecutado POA2022'!G55</f>
        <v>15</v>
      </c>
      <c r="H57" s="366">
        <f>'Data Plani vs Ejecutado POA2022'!I55</f>
        <v>0</v>
      </c>
      <c r="I57" s="366">
        <f>'Data Plani vs Ejecutado POA2022'!J55</f>
        <v>1</v>
      </c>
      <c r="J57" s="366">
        <f>'Data Plani vs Ejecutado POA2022'!K55</f>
        <v>1</v>
      </c>
      <c r="K57" s="367" t="str">
        <f>'Data Plani vs Ejecutado POA2022'!L55</f>
        <v xml:space="preserve">  </v>
      </c>
      <c r="L57" s="367" t="str">
        <f>'Data Plani vs Ejecutado POA2022'!N55</f>
        <v xml:space="preserve">  </v>
      </c>
      <c r="M57" s="367">
        <f>'Data Plani vs Ejecutado POA2022'!O55</f>
        <v>1</v>
      </c>
      <c r="N57" s="367">
        <f>'Data Plani vs Ejecutado POA2022'!P55</f>
        <v>1</v>
      </c>
      <c r="O57" s="367">
        <f>'Data Plani vs Ejecutado POA2022'!Q55</f>
        <v>15</v>
      </c>
      <c r="P57" s="367">
        <f>'Data Plani vs Ejecutado POA2022'!R55</f>
        <v>1</v>
      </c>
      <c r="Q57" s="383">
        <f>'Data Plani vs Ejecutado POA2022'!T55</f>
        <v>5</v>
      </c>
      <c r="R57" s="383">
        <f>'Data Plani vs Ejecutado POA2022'!U55</f>
        <v>5</v>
      </c>
      <c r="S57" s="365" t="str">
        <f>'Data Plani vs Ejecutado POA2022'!V55</f>
        <v>Lista de asistencia, PPT de material didácticos, minutas, fotos y órdenes de compra</v>
      </c>
      <c r="T57" s="365">
        <f>'Data Plani vs Ejecutado POA2022'!W55</f>
        <v>0</v>
      </c>
      <c r="U57" s="369">
        <f>'Data Plani vs Ejecutado POA2022'!X55</f>
        <v>0</v>
      </c>
      <c r="V57" s="376"/>
      <c r="W57" s="370">
        <f t="shared" si="5"/>
        <v>1</v>
      </c>
      <c r="X57" s="371">
        <f t="shared" si="6"/>
        <v>1</v>
      </c>
      <c r="Y57" s="478" t="str">
        <f t="shared" si="2"/>
        <v xml:space="preserve">  </v>
      </c>
    </row>
    <row r="58" spans="1:26" s="27" customFormat="1" ht="60" customHeight="1" outlineLevel="2">
      <c r="A58" s="438" t="str">
        <f>'Data Plani vs Ejecutado POA2022'!A56</f>
        <v>Departamento de Fomento Cooperativo</v>
      </c>
      <c r="B58" s="365" t="str">
        <f>'Data Plani vs Ejecutado POA2022'!B56</f>
        <v>Dar a conocer a los Centros Regionales el plan de Fomento Cooperativo.</v>
      </c>
      <c r="C58" s="363" t="str">
        <f>'Data Plani vs Ejecutado POA2022'!C56</f>
        <v>Reuniones</v>
      </c>
      <c r="D58" s="365" t="str">
        <f>'Data Plani vs Ejecutado POA2022'!D56</f>
        <v>Cantidad de charlas impartidas</v>
      </c>
      <c r="E58" s="366">
        <f>'Data Plani vs Ejecutado POA2022'!E56</f>
        <v>1</v>
      </c>
      <c r="F58" s="366">
        <f>'Data Plani vs Ejecutado POA2022'!F56</f>
        <v>4</v>
      </c>
      <c r="G58" s="366">
        <f>'Data Plani vs Ejecutado POA2022'!G56</f>
        <v>73</v>
      </c>
      <c r="H58" s="366">
        <f>'Data Plani vs Ejecutado POA2022'!I56</f>
        <v>2</v>
      </c>
      <c r="I58" s="366">
        <f>'Data Plani vs Ejecutado POA2022'!J56</f>
        <v>4</v>
      </c>
      <c r="J58" s="366">
        <f>'Data Plani vs Ejecutado POA2022'!K56</f>
        <v>6</v>
      </c>
      <c r="K58" s="367">
        <f>'Data Plani vs Ejecutado POA2022'!L56</f>
        <v>0.5</v>
      </c>
      <c r="L58" s="367">
        <f>'Data Plani vs Ejecutado POA2022'!N56</f>
        <v>0.5</v>
      </c>
      <c r="M58" s="367">
        <f>'Data Plani vs Ejecutado POA2022'!O56</f>
        <v>1</v>
      </c>
      <c r="N58" s="367">
        <f>'Data Plani vs Ejecutado POA2022'!P56</f>
        <v>1</v>
      </c>
      <c r="O58" s="367">
        <f>'Data Plani vs Ejecutado POA2022'!Q56</f>
        <v>12.166666666666666</v>
      </c>
      <c r="P58" s="367">
        <f>'Data Plani vs Ejecutado POA2022'!R56</f>
        <v>1</v>
      </c>
      <c r="Q58" s="383">
        <f>'Data Plani vs Ejecutado POA2022'!T56</f>
        <v>12</v>
      </c>
      <c r="R58" s="383">
        <f>'Data Plani vs Ejecutado POA2022'!U56</f>
        <v>12</v>
      </c>
      <c r="S58" s="365" t="str">
        <f>'Data Plani vs Ejecutado POA2022'!V56</f>
        <v>Oficio y coordinación a través de correo electrónico</v>
      </c>
      <c r="T58" s="365" t="str">
        <f>'Data Plani vs Ejecutado POA2022'!W56</f>
        <v xml:space="preserve">Incremento de incorporación de cooperativas </v>
      </c>
      <c r="U58" s="369">
        <f>'Data Plani vs Ejecutado POA2022'!X56</f>
        <v>0</v>
      </c>
      <c r="V58" s="487">
        <v>0</v>
      </c>
      <c r="W58" s="486">
        <f t="shared" si="5"/>
        <v>0.83333333333333337</v>
      </c>
      <c r="X58" s="371">
        <f t="shared" si="6"/>
        <v>0.83333333333333337</v>
      </c>
      <c r="Y58" s="478" t="str">
        <f t="shared" si="2"/>
        <v xml:space="preserve">  </v>
      </c>
      <c r="Z58" s="347"/>
    </row>
    <row r="59" spans="1:26" s="27" customFormat="1" ht="60" customHeight="1" outlineLevel="2">
      <c r="A59" s="438" t="str">
        <f>'Data Plani vs Ejecutado POA2022'!A57</f>
        <v>Departamento de Fomento Cooperativo</v>
      </c>
      <c r="B59" s="365" t="str">
        <f>'Data Plani vs Ejecutado POA2022'!B57</f>
        <v>Realizar sensibilizaciones sobre Fomento Cooperativo</v>
      </c>
      <c r="C59" s="363" t="str">
        <f>'Data Plani vs Ejecutado POA2022'!C57</f>
        <v>Charlas</v>
      </c>
      <c r="D59" s="365" t="str">
        <f>'Data Plani vs Ejecutado POA2022'!D57</f>
        <v>Cantidad de grupos cooperativos sensibilizados en Fomento Cooperativo</v>
      </c>
      <c r="E59" s="366">
        <f>'Data Plani vs Ejecutado POA2022'!E57</f>
        <v>70</v>
      </c>
      <c r="F59" s="366">
        <f>'Data Plani vs Ejecutado POA2022'!F57</f>
        <v>300</v>
      </c>
      <c r="G59" s="366">
        <f>'Data Plani vs Ejecutado POA2022'!G57</f>
        <v>300</v>
      </c>
      <c r="H59" s="366">
        <f>'Data Plani vs Ejecutado POA2022'!I57</f>
        <v>100</v>
      </c>
      <c r="I59" s="366">
        <f>'Data Plani vs Ejecutado POA2022'!J57</f>
        <v>300</v>
      </c>
      <c r="J59" s="366">
        <f>'Data Plani vs Ejecutado POA2022'!K57</f>
        <v>300</v>
      </c>
      <c r="K59" s="367">
        <f>'Data Plani vs Ejecutado POA2022'!L57</f>
        <v>0.7</v>
      </c>
      <c r="L59" s="367">
        <f>'Data Plani vs Ejecutado POA2022'!N57</f>
        <v>0.7</v>
      </c>
      <c r="M59" s="367">
        <f>'Data Plani vs Ejecutado POA2022'!O57</f>
        <v>1</v>
      </c>
      <c r="N59" s="367">
        <f>'Data Plani vs Ejecutado POA2022'!P57</f>
        <v>1</v>
      </c>
      <c r="O59" s="367">
        <f>'Data Plani vs Ejecutado POA2022'!Q57</f>
        <v>1</v>
      </c>
      <c r="P59" s="367">
        <f>'Data Plani vs Ejecutado POA2022'!R57</f>
        <v>1</v>
      </c>
      <c r="Q59" s="383">
        <f>'Data Plani vs Ejecutado POA2022'!T57</f>
        <v>1200</v>
      </c>
      <c r="R59" s="383">
        <f>'Data Plani vs Ejecutado POA2022'!U57</f>
        <v>1200</v>
      </c>
      <c r="S59" s="365" t="str">
        <f>'Data Plani vs Ejecutado POA2022'!V57</f>
        <v>Brochure, material didáctico, fotos, lista de asitencia</v>
      </c>
      <c r="T59" s="365">
        <f>'Data Plani vs Ejecutado POA2022'!W57</f>
        <v>0</v>
      </c>
      <c r="U59" s="369">
        <f>'Data Plani vs Ejecutado POA2022'!X57</f>
        <v>0</v>
      </c>
      <c r="V59" s="487">
        <v>0.79</v>
      </c>
      <c r="W59" s="370">
        <f t="shared" si="5"/>
        <v>0.9</v>
      </c>
      <c r="X59" s="385">
        <f t="shared" si="6"/>
        <v>0.9</v>
      </c>
      <c r="Y59" s="478">
        <f t="shared" si="2"/>
        <v>0.84499999999999997</v>
      </c>
      <c r="Z59" s="347"/>
    </row>
    <row r="60" spans="1:26" s="27" customFormat="1" ht="60" customHeight="1" outlineLevel="2">
      <c r="A60" s="438" t="str">
        <f>'Data Plani vs Ejecutado POA2022'!A58</f>
        <v>Departamento de Fomento Cooperativo</v>
      </c>
      <c r="B60" s="480"/>
      <c r="C60" s="374">
        <f>'Data Plani vs Ejecutado POA2022'!C58</f>
        <v>0</v>
      </c>
      <c r="D60" s="374">
        <f>'Data Plani vs Ejecutado POA2022'!D58</f>
        <v>0</v>
      </c>
      <c r="E60" s="374">
        <f>'Data Plani vs Ejecutado POA2022'!E58</f>
        <v>0</v>
      </c>
      <c r="F60" s="374">
        <f>'Data Plani vs Ejecutado POA2022'!F58</f>
        <v>0</v>
      </c>
      <c r="G60" s="374">
        <f>'Data Plani vs Ejecutado POA2022'!G58</f>
        <v>0</v>
      </c>
      <c r="H60" s="374">
        <f>'Data Plani vs Ejecutado POA2022'!I58</f>
        <v>0</v>
      </c>
      <c r="I60" s="374">
        <f>'Data Plani vs Ejecutado POA2022'!J58</f>
        <v>0</v>
      </c>
      <c r="J60" s="374">
        <f>'Data Plani vs Ejecutado POA2022'!K58</f>
        <v>0</v>
      </c>
      <c r="K60" s="367" t="str">
        <f>'Data Plani vs Ejecutado POA2022'!L58</f>
        <v xml:space="preserve">  </v>
      </c>
      <c r="L60" s="367" t="str">
        <f>'Data Plani vs Ejecutado POA2022'!N58</f>
        <v xml:space="preserve">  </v>
      </c>
      <c r="M60" s="367" t="str">
        <f>'Data Plani vs Ejecutado POA2022'!O58</f>
        <v xml:space="preserve">  </v>
      </c>
      <c r="N60" s="367" t="str">
        <f>'Data Plani vs Ejecutado POA2022'!P58</f>
        <v xml:space="preserve">  </v>
      </c>
      <c r="O60" s="367" t="str">
        <f>'Data Plani vs Ejecutado POA2022'!Q58</f>
        <v xml:space="preserve">  </v>
      </c>
      <c r="P60" s="367" t="str">
        <f>'Data Plani vs Ejecutado POA2022'!R58</f>
        <v xml:space="preserve">  </v>
      </c>
      <c r="Q60" s="374">
        <f>'Data Plani vs Ejecutado POA2022'!T58</f>
        <v>0</v>
      </c>
      <c r="R60" s="374">
        <f>'Data Plani vs Ejecutado POA2022'!U58</f>
        <v>0</v>
      </c>
      <c r="S60" s="374">
        <f>'Data Plani vs Ejecutado POA2022'!V58</f>
        <v>0</v>
      </c>
      <c r="T60" s="374">
        <f>'Data Plani vs Ejecutado POA2022'!W58</f>
        <v>0</v>
      </c>
      <c r="U60" s="374">
        <f>'Data Plani vs Ejecutado POA2022'!X58</f>
        <v>0</v>
      </c>
      <c r="V60" s="374"/>
      <c r="W60" s="374"/>
      <c r="X60" s="386"/>
      <c r="Y60" s="478" t="str">
        <f t="shared" si="2"/>
        <v xml:space="preserve">  </v>
      </c>
    </row>
    <row r="61" spans="1:26" s="27" customFormat="1" ht="26" customHeight="1" outlineLevel="1">
      <c r="A61" s="439" t="s">
        <v>415</v>
      </c>
      <c r="B61" s="396"/>
      <c r="C61" s="397"/>
      <c r="D61" s="396"/>
      <c r="E61" s="397"/>
      <c r="F61" s="397"/>
      <c r="G61" s="397"/>
      <c r="H61" s="397"/>
      <c r="I61" s="397"/>
      <c r="J61" s="398"/>
      <c r="K61" s="377"/>
      <c r="L61" s="377">
        <f>SUBTOTAL(1,L55:L60)</f>
        <v>0.66666666666666663</v>
      </c>
      <c r="M61" s="377"/>
      <c r="N61" s="377">
        <f>SUBTOTAL(1,N55:N60)</f>
        <v>1</v>
      </c>
      <c r="O61" s="377"/>
      <c r="P61" s="377">
        <f>SUBTOTAL(1,P55:P60)</f>
        <v>1</v>
      </c>
      <c r="Q61" s="374"/>
      <c r="R61" s="374"/>
      <c r="S61" s="374"/>
      <c r="T61" s="374"/>
      <c r="U61" s="378"/>
      <c r="V61" s="377">
        <f>SUBTOTAL(1,V55:V60)</f>
        <v>0.51750000000000007</v>
      </c>
      <c r="W61" s="361">
        <f>AVERAGE(L61:P61)</f>
        <v>0.88888888888888884</v>
      </c>
      <c r="X61" s="379" t="s">
        <v>437</v>
      </c>
      <c r="Y61" s="478">
        <f t="shared" si="2"/>
        <v>0.70319444444444446</v>
      </c>
    </row>
    <row r="62" spans="1:26" s="27" customFormat="1" ht="39" outlineLevel="2">
      <c r="A62" s="438" t="str">
        <f>'Data Plani vs Ejecutado POA2022'!A59</f>
        <v>Dirección Asistencia Técnica</v>
      </c>
      <c r="B62" s="363" t="str">
        <f>'Data Plani vs Ejecutado POA2022'!B59</f>
        <v>Supervisar el sistemas contable y administrativo  del 50% de las cooperativas incorporadas y grupos cooperativos</v>
      </c>
      <c r="C62" s="365" t="str">
        <f>'Data Plani vs Ejecutado POA2022'!C59</f>
        <v>Coordinación</v>
      </c>
      <c r="D62" s="365" t="str">
        <f>'Data Plani vs Ejecutado POA2022'!D59</f>
        <v>Cantidad de sistemas contables de Cooperativas  y grupos cooperativos supervisados</v>
      </c>
      <c r="E62" s="366">
        <f>'Data Plani vs Ejecutado POA2022'!E59</f>
        <v>1</v>
      </c>
      <c r="F62" s="366">
        <f>'Data Plani vs Ejecutado POA2022'!F59</f>
        <v>1</v>
      </c>
      <c r="G62" s="366">
        <f>'Data Plani vs Ejecutado POA2022'!G59</f>
        <v>2</v>
      </c>
      <c r="H62" s="366">
        <f>'Data Plani vs Ejecutado POA2022'!I59</f>
        <v>1</v>
      </c>
      <c r="I62" s="366">
        <f>'Data Plani vs Ejecutado POA2022'!J59</f>
        <v>1</v>
      </c>
      <c r="J62" s="366">
        <f>'Data Plani vs Ejecutado POA2022'!K59</f>
        <v>2</v>
      </c>
      <c r="K62" s="367">
        <f>'Data Plani vs Ejecutado POA2022'!L59</f>
        <v>1</v>
      </c>
      <c r="L62" s="367">
        <f>'Data Plani vs Ejecutado POA2022'!N59</f>
        <v>1</v>
      </c>
      <c r="M62" s="367">
        <f>'Data Plani vs Ejecutado POA2022'!O59</f>
        <v>1</v>
      </c>
      <c r="N62" s="367">
        <f>'Data Plani vs Ejecutado POA2022'!P59</f>
        <v>1</v>
      </c>
      <c r="O62" s="367">
        <f>'Data Plani vs Ejecutado POA2022'!Q59</f>
        <v>1</v>
      </c>
      <c r="P62" s="367">
        <f>'Data Plani vs Ejecutado POA2022'!R59</f>
        <v>1</v>
      </c>
      <c r="Q62" s="368">
        <f>'Data Plani vs Ejecutado POA2022'!T59</f>
        <v>6</v>
      </c>
      <c r="R62" s="366">
        <f>'Data Plani vs Ejecutado POA2022'!U59</f>
        <v>6</v>
      </c>
      <c r="S62" s="382" t="str">
        <f>'Data Plani vs Ejecutado POA2022'!V59</f>
        <v>Comunicación interna</v>
      </c>
      <c r="T62" s="365" t="str">
        <f>'Data Plani vs Ejecutado POA2022'!W59</f>
        <v>Instalación y creación de sistema contable en cada cooperativa incorporada.</v>
      </c>
      <c r="U62" s="369">
        <f>'Data Plani vs Ejecutado POA2022'!X59</f>
        <v>6522150</v>
      </c>
      <c r="V62" s="370">
        <v>0.9</v>
      </c>
      <c r="W62" s="370">
        <f t="shared" ref="W62:W67" si="7">IF(X62&gt;100%,100%,AVERAGE(L62,N62,P62))</f>
        <v>1</v>
      </c>
      <c r="X62" s="385">
        <f t="shared" ref="X62:X69" si="8">AVERAGE(L62,N62,P62)</f>
        <v>1</v>
      </c>
      <c r="Y62" s="478">
        <f t="shared" si="2"/>
        <v>0.95</v>
      </c>
    </row>
    <row r="63" spans="1:26" s="27" customFormat="1" ht="39" outlineLevel="2">
      <c r="A63" s="438" t="str">
        <f>'Data Plani vs Ejecutado POA2022'!A60</f>
        <v>Dirección Asistencia Técnica</v>
      </c>
      <c r="B63" s="363" t="str">
        <f>'Data Plani vs Ejecutado POA2022'!B60</f>
        <v>Supervisar el sistemas contable y administrativo  del 50% de las cooperativas incorporadas y grupos cooperativos</v>
      </c>
      <c r="C63" s="363" t="str">
        <f>'Data Plani vs Ejecutado POA2022'!C60</f>
        <v>Visitas</v>
      </c>
      <c r="D63" s="365" t="str">
        <f>'Data Plani vs Ejecutado POA2022'!D60</f>
        <v>Cantidad de sistemas contables de Cooperativas  y grupos cooperativos supervisados</v>
      </c>
      <c r="E63" s="366">
        <f>'Data Plani vs Ejecutado POA2022'!E60</f>
        <v>159</v>
      </c>
      <c r="F63" s="366">
        <f>'Data Plani vs Ejecutado POA2022'!F60</f>
        <v>340</v>
      </c>
      <c r="G63" s="366">
        <f>'Data Plani vs Ejecutado POA2022'!G60</f>
        <v>300</v>
      </c>
      <c r="H63" s="366">
        <f>'Data Plani vs Ejecutado POA2022'!I60</f>
        <v>200</v>
      </c>
      <c r="I63" s="366">
        <f>'Data Plani vs Ejecutado POA2022'!J60</f>
        <v>340</v>
      </c>
      <c r="J63" s="366">
        <f>'Data Plani vs Ejecutado POA2022'!K60</f>
        <v>267</v>
      </c>
      <c r="K63" s="367">
        <f>'Data Plani vs Ejecutado POA2022'!L60</f>
        <v>0.79500000000000004</v>
      </c>
      <c r="L63" s="367">
        <f>'Data Plani vs Ejecutado POA2022'!N60</f>
        <v>0.79500000000000004</v>
      </c>
      <c r="M63" s="367">
        <f>'Data Plani vs Ejecutado POA2022'!O60</f>
        <v>1</v>
      </c>
      <c r="N63" s="367">
        <f>'Data Plani vs Ejecutado POA2022'!P60</f>
        <v>1</v>
      </c>
      <c r="O63" s="367">
        <f>'Data Plani vs Ejecutado POA2022'!Q60</f>
        <v>1.1235955056179776</v>
      </c>
      <c r="P63" s="367">
        <f>'Data Plani vs Ejecutado POA2022'!R60</f>
        <v>1</v>
      </c>
      <c r="Q63" s="366">
        <f>'Data Plani vs Ejecutado POA2022'!T60</f>
        <v>5</v>
      </c>
      <c r="R63" s="366">
        <f>'Data Plani vs Ejecutado POA2022'!U60</f>
        <v>5</v>
      </c>
      <c r="S63" s="387" t="str">
        <f>'Data Plani vs Ejecutado POA2022'!V60</f>
        <v>Informes, fotos, documentos financieros de las cooperativas</v>
      </c>
      <c r="T63" s="365">
        <f>'Data Plani vs Ejecutado POA2022'!W60</f>
        <v>0</v>
      </c>
      <c r="U63" s="369">
        <f>'Data Plani vs Ejecutado POA2022'!X60</f>
        <v>0</v>
      </c>
      <c r="V63" s="370">
        <v>0.9</v>
      </c>
      <c r="W63" s="370">
        <f t="shared" si="7"/>
        <v>0.93166666666666664</v>
      </c>
      <c r="X63" s="371">
        <f t="shared" si="8"/>
        <v>0.93166666666666664</v>
      </c>
      <c r="Y63" s="478">
        <f t="shared" si="2"/>
        <v>0.91583333333333328</v>
      </c>
    </row>
    <row r="64" spans="1:26" s="27" customFormat="1" ht="39" outlineLevel="2">
      <c r="A64" s="438" t="str">
        <f>'Data Plani vs Ejecutado POA2022'!A61</f>
        <v>Dirección Asistencia Técnica</v>
      </c>
      <c r="B64" s="363">
        <f>'Data Plani vs Ejecutado POA2022'!B61</f>
        <v>0</v>
      </c>
      <c r="C64" s="363" t="str">
        <f>'Data Plani vs Ejecutado POA2022'!C61</f>
        <v>Informes</v>
      </c>
      <c r="D64" s="365" t="str">
        <f>'Data Plani vs Ejecutado POA2022'!D61</f>
        <v>Cantidad de sistemas contables de Cooperativas  y grupos cooperativos supervisados</v>
      </c>
      <c r="E64" s="366">
        <f>'Data Plani vs Ejecutado POA2022'!E61</f>
        <v>140</v>
      </c>
      <c r="F64" s="366">
        <f>'Data Plani vs Ejecutado POA2022'!F61</f>
        <v>340</v>
      </c>
      <c r="G64" s="366">
        <f>'Data Plani vs Ejecutado POA2022'!G61</f>
        <v>300</v>
      </c>
      <c r="H64" s="366">
        <f>'Data Plani vs Ejecutado POA2022'!I61</f>
        <v>200</v>
      </c>
      <c r="I64" s="366">
        <f>'Data Plani vs Ejecutado POA2022'!J61</f>
        <v>340</v>
      </c>
      <c r="J64" s="366">
        <f>'Data Plani vs Ejecutado POA2022'!K61</f>
        <v>267</v>
      </c>
      <c r="K64" s="367">
        <f>'Data Plani vs Ejecutado POA2022'!L61</f>
        <v>0.7</v>
      </c>
      <c r="L64" s="367">
        <f>'Data Plani vs Ejecutado POA2022'!N61</f>
        <v>0.7</v>
      </c>
      <c r="M64" s="367">
        <f>'Data Plani vs Ejecutado POA2022'!O61</f>
        <v>1</v>
      </c>
      <c r="N64" s="367">
        <f>'Data Plani vs Ejecutado POA2022'!P61</f>
        <v>1</v>
      </c>
      <c r="O64" s="367">
        <f>'Data Plani vs Ejecutado POA2022'!Q61</f>
        <v>1.1235955056179776</v>
      </c>
      <c r="P64" s="367">
        <f>'Data Plani vs Ejecutado POA2022'!R61</f>
        <v>1</v>
      </c>
      <c r="Q64" s="366">
        <f>'Data Plani vs Ejecutado POA2022'!T61</f>
        <v>5</v>
      </c>
      <c r="R64" s="366">
        <f>'Data Plani vs Ejecutado POA2022'!U61</f>
        <v>5</v>
      </c>
      <c r="S64" s="387" t="str">
        <f>'Data Plani vs Ejecutado POA2022'!V61</f>
        <v>Informe</v>
      </c>
      <c r="T64" s="365">
        <f>'Data Plani vs Ejecutado POA2022'!W61</f>
        <v>0</v>
      </c>
      <c r="U64" s="369">
        <f>'Data Plani vs Ejecutado POA2022'!X61</f>
        <v>0</v>
      </c>
      <c r="V64" s="370">
        <v>0.9</v>
      </c>
      <c r="W64" s="370">
        <f t="shared" si="7"/>
        <v>0.9</v>
      </c>
      <c r="X64" s="371">
        <f t="shared" si="8"/>
        <v>0.9</v>
      </c>
      <c r="Y64" s="478">
        <f t="shared" si="2"/>
        <v>0.9</v>
      </c>
    </row>
    <row r="65" spans="1:26" s="27" customFormat="1" ht="31" outlineLevel="2">
      <c r="A65" s="438" t="str">
        <f>'Data Plani vs Ejecutado POA2022'!A62</f>
        <v>Dirección Asistencia Técnica</v>
      </c>
      <c r="B65" s="363" t="str">
        <f>'Data Plani vs Ejecutado POA2022'!B62</f>
        <v>Apoyar a las Cooperativas en Acompañamientos y/o Fideicomiso.</v>
      </c>
      <c r="C65" s="363" t="str">
        <f>'Data Plani vs Ejecutado POA2022'!C62</f>
        <v>Coodinación</v>
      </c>
      <c r="D65" s="365" t="str">
        <f>'Data Plani vs Ejecutado POA2022'!D62</f>
        <v>Cantidad de cooperativas acompañadas</v>
      </c>
      <c r="E65" s="366">
        <f>'Data Plani vs Ejecutado POA2022'!E62</f>
        <v>1</v>
      </c>
      <c r="F65" s="366">
        <f>'Data Plani vs Ejecutado POA2022'!F62</f>
        <v>2</v>
      </c>
      <c r="G65" s="366">
        <f>'Data Plani vs Ejecutado POA2022'!G62</f>
        <v>40</v>
      </c>
      <c r="H65" s="366">
        <f>'Data Plani vs Ejecutado POA2022'!I62</f>
        <v>1</v>
      </c>
      <c r="I65" s="366">
        <f>'Data Plani vs Ejecutado POA2022'!J62</f>
        <v>2</v>
      </c>
      <c r="J65" s="366">
        <f>'Data Plani vs Ejecutado POA2022'!K62</f>
        <v>2</v>
      </c>
      <c r="K65" s="367">
        <f>'Data Plani vs Ejecutado POA2022'!L62</f>
        <v>1</v>
      </c>
      <c r="L65" s="367">
        <f>'Data Plani vs Ejecutado POA2022'!N62</f>
        <v>1</v>
      </c>
      <c r="M65" s="367">
        <f>'Data Plani vs Ejecutado POA2022'!O62</f>
        <v>1</v>
      </c>
      <c r="N65" s="367">
        <f>'Data Plani vs Ejecutado POA2022'!P62</f>
        <v>1</v>
      </c>
      <c r="O65" s="367">
        <f>'Data Plani vs Ejecutado POA2022'!Q62</f>
        <v>20</v>
      </c>
      <c r="P65" s="367">
        <f>'Data Plani vs Ejecutado POA2022'!R62</f>
        <v>1</v>
      </c>
      <c r="Q65" s="368">
        <f>'Data Plani vs Ejecutado POA2022'!T62</f>
        <v>5</v>
      </c>
      <c r="R65" s="366">
        <f>'Data Plani vs Ejecutado POA2022'!U62</f>
        <v>11</v>
      </c>
      <c r="S65" s="387" t="str">
        <f>'Data Plani vs Ejecutado POA2022'!V62</f>
        <v>Oficio de asinación emitido por Presidencia Idecoop</v>
      </c>
      <c r="T65" s="365" t="str">
        <f>'Data Plani vs Ejecutado POA2022'!W62</f>
        <v>Aumento de la eficiencia en la transparencia cooperativista.</v>
      </c>
      <c r="U65" s="369">
        <f>'Data Plani vs Ejecutado POA2022'!X62</f>
        <v>0</v>
      </c>
      <c r="V65" s="370">
        <v>0.7</v>
      </c>
      <c r="W65" s="370">
        <f t="shared" si="7"/>
        <v>1</v>
      </c>
      <c r="X65" s="371">
        <f t="shared" si="8"/>
        <v>1</v>
      </c>
      <c r="Y65" s="478">
        <f t="shared" si="2"/>
        <v>0.85</v>
      </c>
    </row>
    <row r="66" spans="1:26" s="27" customFormat="1" ht="31" outlineLevel="2">
      <c r="A66" s="438" t="str">
        <f>'Data Plani vs Ejecutado POA2022'!A63</f>
        <v>Dirección Asistencia Técnica</v>
      </c>
      <c r="B66" s="363" t="str">
        <f>'Data Plani vs Ejecutado POA2022'!B63</f>
        <v>Apoyar a las Cooperativas en Acompañamientos y/o Fideicomiso.</v>
      </c>
      <c r="C66" s="363" t="str">
        <f>'Data Plani vs Ejecutado POA2022'!C63</f>
        <v>Visitas</v>
      </c>
      <c r="D66" s="365" t="str">
        <f>'Data Plani vs Ejecutado POA2022'!D63</f>
        <v>Cantidad de cooperativas acompañadas</v>
      </c>
      <c r="E66" s="366">
        <f>'Data Plani vs Ejecutado POA2022'!E63</f>
        <v>3</v>
      </c>
      <c r="F66" s="366">
        <f>'Data Plani vs Ejecutado POA2022'!F63</f>
        <v>2</v>
      </c>
      <c r="G66" s="366">
        <f>'Data Plani vs Ejecutado POA2022'!G63</f>
        <v>40</v>
      </c>
      <c r="H66" s="366">
        <f>'Data Plani vs Ejecutado POA2022'!I63</f>
        <v>1</v>
      </c>
      <c r="I66" s="366">
        <f>'Data Plani vs Ejecutado POA2022'!J63</f>
        <v>2</v>
      </c>
      <c r="J66" s="366">
        <f>'Data Plani vs Ejecutado POA2022'!K63</f>
        <v>2</v>
      </c>
      <c r="K66" s="367">
        <f>'Data Plani vs Ejecutado POA2022'!L63</f>
        <v>3</v>
      </c>
      <c r="L66" s="367">
        <f>'Data Plani vs Ejecutado POA2022'!N63</f>
        <v>1</v>
      </c>
      <c r="M66" s="367">
        <f>'Data Plani vs Ejecutado POA2022'!O63</f>
        <v>1</v>
      </c>
      <c r="N66" s="367">
        <f>'Data Plani vs Ejecutado POA2022'!P63</f>
        <v>1</v>
      </c>
      <c r="O66" s="367">
        <f>'Data Plani vs Ejecutado POA2022'!Q63</f>
        <v>20</v>
      </c>
      <c r="P66" s="367">
        <f>'Data Plani vs Ejecutado POA2022'!R63</f>
        <v>1</v>
      </c>
      <c r="Q66" s="366">
        <f>'Data Plani vs Ejecutado POA2022'!T63</f>
        <v>5</v>
      </c>
      <c r="R66" s="366">
        <f>'Data Plani vs Ejecutado POA2022'!U63</f>
        <v>11</v>
      </c>
      <c r="S66" s="387" t="str">
        <f>'Data Plani vs Ejecutado POA2022'!V63</f>
        <v>Datos preliminaes levantados en el acompañamiento</v>
      </c>
      <c r="T66" s="365">
        <f>'Data Plani vs Ejecutado POA2022'!W63</f>
        <v>0</v>
      </c>
      <c r="U66" s="369">
        <f>'Data Plani vs Ejecutado POA2022'!X63</f>
        <v>0</v>
      </c>
      <c r="V66" s="370">
        <v>0.7</v>
      </c>
      <c r="W66" s="370">
        <f t="shared" si="7"/>
        <v>1</v>
      </c>
      <c r="X66" s="371">
        <f t="shared" si="8"/>
        <v>1</v>
      </c>
      <c r="Y66" s="478">
        <f t="shared" si="2"/>
        <v>0.85</v>
      </c>
    </row>
    <row r="67" spans="1:26" s="27" customFormat="1" ht="31" outlineLevel="2">
      <c r="A67" s="438" t="str">
        <f>'Data Plani vs Ejecutado POA2022'!A64</f>
        <v>Dirección Asistencia Técnica</v>
      </c>
      <c r="B67" s="363" t="str">
        <f>'Data Plani vs Ejecutado POA2022'!B64</f>
        <v>Apoyar a las Cooperativas en Acompañamientos y/o Fideicomiso.</v>
      </c>
      <c r="C67" s="363" t="str">
        <f>'Data Plani vs Ejecutado POA2022'!C64</f>
        <v>Informes</v>
      </c>
      <c r="D67" s="365" t="str">
        <f>'Data Plani vs Ejecutado POA2022'!D64</f>
        <v>Cantidad de cooperativas acompañadas</v>
      </c>
      <c r="E67" s="366">
        <f>'Data Plani vs Ejecutado POA2022'!E64</f>
        <v>1</v>
      </c>
      <c r="F67" s="366">
        <f>'Data Plani vs Ejecutado POA2022'!F64</f>
        <v>2</v>
      </c>
      <c r="G67" s="366">
        <f>'Data Plani vs Ejecutado POA2022'!G64</f>
        <v>40</v>
      </c>
      <c r="H67" s="366">
        <f>'Data Plani vs Ejecutado POA2022'!I64</f>
        <v>1</v>
      </c>
      <c r="I67" s="366">
        <f>'Data Plani vs Ejecutado POA2022'!J64</f>
        <v>2</v>
      </c>
      <c r="J67" s="366">
        <f>'Data Plani vs Ejecutado POA2022'!K64</f>
        <v>2</v>
      </c>
      <c r="K67" s="367">
        <f>'Data Plani vs Ejecutado POA2022'!L64</f>
        <v>1</v>
      </c>
      <c r="L67" s="367">
        <f>'Data Plani vs Ejecutado POA2022'!N64</f>
        <v>1</v>
      </c>
      <c r="M67" s="367">
        <f>'Data Plani vs Ejecutado POA2022'!O64</f>
        <v>1</v>
      </c>
      <c r="N67" s="367">
        <f>'Data Plani vs Ejecutado POA2022'!P64</f>
        <v>1</v>
      </c>
      <c r="O67" s="367">
        <f>'Data Plani vs Ejecutado POA2022'!Q64</f>
        <v>20</v>
      </c>
      <c r="P67" s="367">
        <f>'Data Plani vs Ejecutado POA2022'!R64</f>
        <v>1</v>
      </c>
      <c r="Q67" s="366">
        <f>'Data Plani vs Ejecutado POA2022'!T64</f>
        <v>5</v>
      </c>
      <c r="R67" s="366">
        <f>'Data Plani vs Ejecutado POA2022'!U64</f>
        <v>11</v>
      </c>
      <c r="S67" s="387" t="str">
        <f>'Data Plani vs Ejecutado POA2022'!V64</f>
        <v>Informe final</v>
      </c>
      <c r="T67" s="365">
        <f>'Data Plani vs Ejecutado POA2022'!W64</f>
        <v>0</v>
      </c>
      <c r="U67" s="369">
        <f>'Data Plani vs Ejecutado POA2022'!X64</f>
        <v>0</v>
      </c>
      <c r="V67" s="370">
        <v>0.7</v>
      </c>
      <c r="W67" s="370">
        <f t="shared" si="7"/>
        <v>1</v>
      </c>
      <c r="X67" s="371">
        <f t="shared" si="8"/>
        <v>1</v>
      </c>
      <c r="Y67" s="478">
        <f t="shared" si="2"/>
        <v>0.85</v>
      </c>
    </row>
    <row r="68" spans="1:26" s="27" customFormat="1" ht="31" outlineLevel="2">
      <c r="A68" s="438" t="str">
        <f>'Data Plani vs Ejecutado POA2022'!A65</f>
        <v>Dirección Asistencia Técnica</v>
      </c>
      <c r="B68" s="373" t="str">
        <f>'Data Plani vs Ejecutado POA2022'!B65</f>
        <v>Educación Inicial</v>
      </c>
      <c r="C68" s="363" t="str">
        <f>'Data Plani vs Ejecutado POA2022'!C65</f>
        <v>Talleres</v>
      </c>
      <c r="D68" s="382" t="str">
        <f>'Data Plani vs Ejecutado POA2022'!D65</f>
        <v>Cantidad de grupos cooperativos capacitados</v>
      </c>
      <c r="E68" s="366">
        <f>'Data Plani vs Ejecutado POA2022'!E65</f>
        <v>65</v>
      </c>
      <c r="F68" s="366">
        <f>'Data Plani vs Ejecutado POA2022'!F65</f>
        <v>150</v>
      </c>
      <c r="G68" s="366">
        <f>'Data Plani vs Ejecutado POA2022'!G65</f>
        <v>2</v>
      </c>
      <c r="H68" s="366">
        <f>'Data Plani vs Ejecutado POA2022'!I65</f>
        <v>100</v>
      </c>
      <c r="I68" s="366">
        <f>'Data Plani vs Ejecutado POA2022'!J65</f>
        <v>150</v>
      </c>
      <c r="J68" s="366">
        <f>'Data Plani vs Ejecutado POA2022'!K65</f>
        <v>150</v>
      </c>
      <c r="K68" s="367">
        <f>'Data Plani vs Ejecutado POA2022'!L65</f>
        <v>0.65</v>
      </c>
      <c r="L68" s="367">
        <f>'Data Plani vs Ejecutado POA2022'!N65</f>
        <v>0.65</v>
      </c>
      <c r="M68" s="367">
        <f>'Data Plani vs Ejecutado POA2022'!O65</f>
        <v>1</v>
      </c>
      <c r="N68" s="367">
        <f>'Data Plani vs Ejecutado POA2022'!P65</f>
        <v>1</v>
      </c>
      <c r="O68" s="367">
        <f>'Data Plani vs Ejecutado POA2022'!Q65</f>
        <v>1.3333333333333334E-2</v>
      </c>
      <c r="P68" s="367"/>
      <c r="Q68" s="366">
        <f>'Data Plani vs Ejecutado POA2022'!T65</f>
        <v>1500</v>
      </c>
      <c r="R68" s="366">
        <f>'Data Plani vs Ejecutado POA2022'!U65</f>
        <v>1500</v>
      </c>
      <c r="S68" s="387" t="str">
        <f>'Data Plani vs Ejecutado POA2022'!V65</f>
        <v>Certificación</v>
      </c>
      <c r="T68" s="365" t="str">
        <f>'Data Plani vs Ejecutado POA2022'!W65</f>
        <v>Cooperativas y Grupos capacitados en materia de cooperativismio</v>
      </c>
      <c r="U68" s="369">
        <f>'Data Plani vs Ejecutado POA2022'!X65</f>
        <v>0</v>
      </c>
      <c r="V68" s="370"/>
      <c r="W68" s="370"/>
      <c r="X68" s="371">
        <f t="shared" si="8"/>
        <v>0.82499999999999996</v>
      </c>
      <c r="Y68" s="478" t="str">
        <f t="shared" si="2"/>
        <v xml:space="preserve">  </v>
      </c>
    </row>
    <row r="69" spans="1:26" s="27" customFormat="1" ht="31" outlineLevel="2">
      <c r="A69" s="438" t="str">
        <f>'Data Plani vs Ejecutado POA2022'!A66</f>
        <v>Dirección Asistencia Técnica</v>
      </c>
      <c r="B69" s="373" t="str">
        <f>'Data Plani vs Ejecutado POA2022'!B66</f>
        <v>Educación Contínua</v>
      </c>
      <c r="C69" s="363" t="str">
        <f>'Data Plani vs Ejecutado POA2022'!C66</f>
        <v>Talleres</v>
      </c>
      <c r="D69" s="382" t="str">
        <f>'Data Plani vs Ejecutado POA2022'!D66</f>
        <v>Cantidad de cooperativas capacitadas</v>
      </c>
      <c r="E69" s="366">
        <f>'Data Plani vs Ejecutado POA2022'!E66</f>
        <v>68</v>
      </c>
      <c r="F69" s="366">
        <f>'Data Plani vs Ejecutado POA2022'!F66</f>
        <v>250</v>
      </c>
      <c r="G69" s="366">
        <f>'Data Plani vs Ejecutado POA2022'!G66</f>
        <v>2</v>
      </c>
      <c r="H69" s="366">
        <f>'Data Plani vs Ejecutado POA2022'!I66</f>
        <v>70</v>
      </c>
      <c r="I69" s="366">
        <f>'Data Plani vs Ejecutado POA2022'!J66</f>
        <v>250</v>
      </c>
      <c r="J69" s="366">
        <f>'Data Plani vs Ejecutado POA2022'!K66</f>
        <v>250</v>
      </c>
      <c r="K69" s="367">
        <f>'Data Plani vs Ejecutado POA2022'!L66</f>
        <v>0.97142857142857142</v>
      </c>
      <c r="L69" s="367">
        <f>'Data Plani vs Ejecutado POA2022'!N66</f>
        <v>0.97142857142857142</v>
      </c>
      <c r="M69" s="367">
        <f>'Data Plani vs Ejecutado POA2022'!O66</f>
        <v>1</v>
      </c>
      <c r="N69" s="367">
        <f>'Data Plani vs Ejecutado POA2022'!P66</f>
        <v>1</v>
      </c>
      <c r="O69" s="367">
        <f>'Data Plani vs Ejecutado POA2022'!Q66</f>
        <v>8.0000000000000002E-3</v>
      </c>
      <c r="P69" s="367"/>
      <c r="Q69" s="366">
        <f>'Data Plani vs Ejecutado POA2022'!T66</f>
        <v>1900</v>
      </c>
      <c r="R69" s="366">
        <f>'Data Plani vs Ejecutado POA2022'!U66</f>
        <v>1900</v>
      </c>
      <c r="S69" s="387" t="str">
        <f>'Data Plani vs Ejecutado POA2022'!V66</f>
        <v>Certificación</v>
      </c>
      <c r="T69" s="365">
        <f>'Data Plani vs Ejecutado POA2022'!W66</f>
        <v>0</v>
      </c>
      <c r="U69" s="369">
        <f>'Data Plani vs Ejecutado POA2022'!X66</f>
        <v>0</v>
      </c>
      <c r="V69" s="370"/>
      <c r="W69" s="370"/>
      <c r="X69" s="371">
        <f t="shared" si="8"/>
        <v>0.98571428571428577</v>
      </c>
      <c r="Y69" s="478" t="str">
        <f t="shared" si="2"/>
        <v xml:space="preserve">  </v>
      </c>
    </row>
    <row r="70" spans="1:26" s="27" customFormat="1" ht="31" outlineLevel="2">
      <c r="A70" s="438" t="str">
        <f>'Data Plani vs Ejecutado POA2022'!A67</f>
        <v>Dirección Asistencia Técnica</v>
      </c>
      <c r="B70" s="374">
        <f>'Data Plani vs Ejecutado POA2022'!B67</f>
        <v>0</v>
      </c>
      <c r="C70" s="374">
        <f>'Data Plani vs Ejecutado POA2022'!C67</f>
        <v>0</v>
      </c>
      <c r="D70" s="374">
        <f>'Data Plani vs Ejecutado POA2022'!D67</f>
        <v>0</v>
      </c>
      <c r="E70" s="374">
        <f>'Data Plani vs Ejecutado POA2022'!E67</f>
        <v>0</v>
      </c>
      <c r="F70" s="374">
        <f>'Data Plani vs Ejecutado POA2022'!F67</f>
        <v>0</v>
      </c>
      <c r="G70" s="374">
        <f>'Data Plani vs Ejecutado POA2022'!G67</f>
        <v>0</v>
      </c>
      <c r="H70" s="374">
        <f>'Data Plani vs Ejecutado POA2022'!I67</f>
        <v>0</v>
      </c>
      <c r="I70" s="374">
        <f>'Data Plani vs Ejecutado POA2022'!J67</f>
        <v>0</v>
      </c>
      <c r="J70" s="374">
        <f>'Data Plani vs Ejecutado POA2022'!K67</f>
        <v>0</v>
      </c>
      <c r="K70" s="367" t="str">
        <f>'Data Plani vs Ejecutado POA2022'!L67</f>
        <v xml:space="preserve">  </v>
      </c>
      <c r="L70" s="367" t="str">
        <f>'Data Plani vs Ejecutado POA2022'!N67</f>
        <v xml:space="preserve">  </v>
      </c>
      <c r="M70" s="367" t="str">
        <f>'Data Plani vs Ejecutado POA2022'!O67</f>
        <v xml:space="preserve">  </v>
      </c>
      <c r="N70" s="367" t="str">
        <f>'Data Plani vs Ejecutado POA2022'!P67</f>
        <v xml:space="preserve">  </v>
      </c>
      <c r="O70" s="367" t="str">
        <f>'Data Plani vs Ejecutado POA2022'!Q67</f>
        <v xml:space="preserve">  </v>
      </c>
      <c r="P70" s="367" t="str">
        <f>'Data Plani vs Ejecutado POA2022'!R67</f>
        <v xml:space="preserve">  </v>
      </c>
      <c r="Q70" s="374">
        <f>'Data Plani vs Ejecutado POA2022'!T67</f>
        <v>0</v>
      </c>
      <c r="R70" s="374">
        <f>'Data Plani vs Ejecutado POA2022'!U67</f>
        <v>0</v>
      </c>
      <c r="S70" s="374">
        <f>'Data Plani vs Ejecutado POA2022'!V67</f>
        <v>0</v>
      </c>
      <c r="T70" s="374">
        <f>'Data Plani vs Ejecutado POA2022'!W67</f>
        <v>0</v>
      </c>
      <c r="U70" s="374">
        <f>'Data Plani vs Ejecutado POA2022'!X67</f>
        <v>0</v>
      </c>
      <c r="V70" s="481"/>
      <c r="W70" s="374"/>
      <c r="X70" s="388"/>
      <c r="Y70" s="478" t="str">
        <f t="shared" si="2"/>
        <v xml:space="preserve">  </v>
      </c>
    </row>
    <row r="71" spans="1:26" s="27" customFormat="1" ht="26" customHeight="1" outlineLevel="1">
      <c r="A71" s="439" t="s">
        <v>416</v>
      </c>
      <c r="B71" s="396"/>
      <c r="C71" s="397"/>
      <c r="D71" s="396"/>
      <c r="E71" s="397"/>
      <c r="F71" s="397"/>
      <c r="G71" s="397"/>
      <c r="H71" s="397"/>
      <c r="I71" s="397"/>
      <c r="J71" s="398"/>
      <c r="K71" s="377"/>
      <c r="L71" s="377">
        <f>SUBTOTAL(1,L62:L70)</f>
        <v>0.8895535714285715</v>
      </c>
      <c r="M71" s="377"/>
      <c r="N71" s="377">
        <f>SUBTOTAL(1,N62:N70)</f>
        <v>1</v>
      </c>
      <c r="O71" s="377"/>
      <c r="P71" s="377">
        <f>SUBTOTAL(1,P62:P70)</f>
        <v>1</v>
      </c>
      <c r="Q71" s="374"/>
      <c r="R71" s="374"/>
      <c r="S71" s="374"/>
      <c r="T71" s="374"/>
      <c r="U71" s="378"/>
      <c r="V71" s="377">
        <f>SUBTOTAL(1,V62:V70)</f>
        <v>0.80000000000000016</v>
      </c>
      <c r="W71" s="361">
        <f>AVERAGE(L71:P71)</f>
        <v>0.9631845238095238</v>
      </c>
      <c r="X71" s="379" t="s">
        <v>437</v>
      </c>
      <c r="Y71" s="478">
        <f t="shared" si="2"/>
        <v>0.88159226190476203</v>
      </c>
    </row>
    <row r="72" spans="1:26" s="27" customFormat="1" ht="51" customHeight="1" outlineLevel="2">
      <c r="A72" s="438" t="str">
        <f>'Data Plani vs Ejecutado POA2022'!A68</f>
        <v>Departamento de Educación</v>
      </c>
      <c r="B72" s="494" t="str">
        <f>'Data Plani vs Ejecutado POA2022'!B68</f>
        <v>Capacitación educativa de las cooperativas en formación</v>
      </c>
      <c r="C72" s="389" t="str">
        <f>'Data Plani vs Ejecutado POA2022'!C68</f>
        <v>Convocatoria</v>
      </c>
      <c r="D72" s="390" t="str">
        <f>'Data Plani vs Ejecutado POA2022'!D68</f>
        <v>Cantidad de cooperativas en formación educadas</v>
      </c>
      <c r="E72" s="366">
        <f>'Data Plani vs Ejecutado POA2022'!E68</f>
        <v>70</v>
      </c>
      <c r="F72" s="366">
        <f>'Data Plani vs Ejecutado POA2022'!F68</f>
        <v>150</v>
      </c>
      <c r="G72" s="366">
        <f>'Data Plani vs Ejecutado POA2022'!G68</f>
        <v>132</v>
      </c>
      <c r="H72" s="366">
        <f>'Data Plani vs Ejecutado POA2022'!I68</f>
        <v>100</v>
      </c>
      <c r="I72" s="366">
        <f>'Data Plani vs Ejecutado POA2022'!J68</f>
        <v>150</v>
      </c>
      <c r="J72" s="366">
        <f>'Data Plani vs Ejecutado POA2022'!K68</f>
        <v>150</v>
      </c>
      <c r="K72" s="367">
        <f>'Data Plani vs Ejecutado POA2022'!L68</f>
        <v>0.7</v>
      </c>
      <c r="L72" s="367">
        <f>'Data Plani vs Ejecutado POA2022'!N68</f>
        <v>0.7</v>
      </c>
      <c r="M72" s="367">
        <f>'Data Plani vs Ejecutado POA2022'!O68</f>
        <v>1</v>
      </c>
      <c r="N72" s="367">
        <f>'Data Plani vs Ejecutado POA2022'!P68</f>
        <v>1</v>
      </c>
      <c r="O72" s="367">
        <f>'Data Plani vs Ejecutado POA2022'!Q68</f>
        <v>0.88</v>
      </c>
      <c r="P72" s="367">
        <f>'Data Plani vs Ejecutado POA2022'!R68</f>
        <v>0.88</v>
      </c>
      <c r="Q72" s="366">
        <f>'Data Plani vs Ejecutado POA2022'!T68</f>
        <v>20</v>
      </c>
      <c r="R72" s="366" t="e">
        <f>'Data Plani vs Ejecutado POA2022'!U68</f>
        <v>#REF!</v>
      </c>
      <c r="S72" s="391" t="str">
        <f>'Data Plani vs Ejecutado POA2022'!V68</f>
        <v>Llamadas, mensajes por correo electrónico y WhatsApp</v>
      </c>
      <c r="T72" s="365" t="str">
        <f>'Data Plani vs Ejecutado POA2022'!W68</f>
        <v>Sensibilización sobre los principios basicos y filosóficos del cooperativismo</v>
      </c>
      <c r="U72" s="369">
        <f>'Data Plani vs Ejecutado POA2022'!X68</f>
        <v>3829750</v>
      </c>
      <c r="V72" s="493">
        <v>0.79</v>
      </c>
      <c r="W72" s="370">
        <f t="shared" ref="W72:W85" si="9">IF(X72&gt;100%,100%,AVERAGE(L72,N72,P72))</f>
        <v>0.86</v>
      </c>
      <c r="X72" s="371">
        <f t="shared" ref="X72:X85" si="10">AVERAGE(L72,N72,P72)</f>
        <v>0.86</v>
      </c>
      <c r="Y72" s="478">
        <f t="shared" si="2"/>
        <v>0.82499999999999996</v>
      </c>
      <c r="Z72" s="347" t="s">
        <v>614</v>
      </c>
    </row>
    <row r="73" spans="1:26" s="27" customFormat="1" ht="51" customHeight="1" outlineLevel="2">
      <c r="A73" s="438" t="str">
        <f>'Data Plani vs Ejecutado POA2022'!A69</f>
        <v>Departamento de Educación</v>
      </c>
      <c r="B73" s="390" t="str">
        <f>'Data Plani vs Ejecutado POA2022'!B69</f>
        <v>Capacitación educativa de las cooperativas en formación</v>
      </c>
      <c r="C73" s="389" t="str">
        <f>'Data Plani vs Ejecutado POA2022'!C69</f>
        <v>Talleres educativos</v>
      </c>
      <c r="D73" s="390" t="str">
        <f>'Data Plani vs Ejecutado POA2022'!D69</f>
        <v>Cantidad de cooperativas en formación educadas</v>
      </c>
      <c r="E73" s="366">
        <f>'Data Plani vs Ejecutado POA2022'!E69</f>
        <v>85</v>
      </c>
      <c r="F73" s="366">
        <f>'Data Plani vs Ejecutado POA2022'!F69</f>
        <v>150</v>
      </c>
      <c r="G73" s="366">
        <f>'Data Plani vs Ejecutado POA2022'!G69</f>
        <v>132</v>
      </c>
      <c r="H73" s="366">
        <f>'Data Plani vs Ejecutado POA2022'!I69</f>
        <v>100</v>
      </c>
      <c r="I73" s="366">
        <f>'Data Plani vs Ejecutado POA2022'!J69</f>
        <v>150</v>
      </c>
      <c r="J73" s="366">
        <f>'Data Plani vs Ejecutado POA2022'!K69</f>
        <v>150</v>
      </c>
      <c r="K73" s="367">
        <f>'Data Plani vs Ejecutado POA2022'!L69</f>
        <v>0.85</v>
      </c>
      <c r="L73" s="367">
        <f>'Data Plani vs Ejecutado POA2022'!N69</f>
        <v>0.85</v>
      </c>
      <c r="M73" s="367">
        <f>'Data Plani vs Ejecutado POA2022'!O69</f>
        <v>1</v>
      </c>
      <c r="N73" s="367">
        <f>'Data Plani vs Ejecutado POA2022'!P69</f>
        <v>1</v>
      </c>
      <c r="O73" s="367">
        <f>'Data Plani vs Ejecutado POA2022'!Q69</f>
        <v>0.88</v>
      </c>
      <c r="P73" s="367">
        <f>'Data Plani vs Ejecutado POA2022'!R69</f>
        <v>0.88</v>
      </c>
      <c r="Q73" s="366">
        <f>'Data Plani vs Ejecutado POA2022'!T69</f>
        <v>20</v>
      </c>
      <c r="R73" s="366" t="e">
        <f>'Data Plani vs Ejecutado POA2022'!U69</f>
        <v>#REF!</v>
      </c>
      <c r="S73" s="391" t="str">
        <f>'Data Plani vs Ejecutado POA2022'!V69</f>
        <v>Listado de participantes, informes, fotos, videos, material eductivo</v>
      </c>
      <c r="T73" s="365">
        <f>'Data Plani vs Ejecutado POA2022'!W69</f>
        <v>0</v>
      </c>
      <c r="U73" s="369">
        <f>'Data Plani vs Ejecutado POA2022'!X69</f>
        <v>0</v>
      </c>
      <c r="V73" s="370"/>
      <c r="W73" s="370">
        <f t="shared" si="9"/>
        <v>0.91</v>
      </c>
      <c r="X73" s="371">
        <f t="shared" si="10"/>
        <v>0.91</v>
      </c>
      <c r="Y73" s="478" t="str">
        <f t="shared" si="2"/>
        <v xml:space="preserve">  </v>
      </c>
    </row>
    <row r="74" spans="1:26" s="27" customFormat="1" ht="46" customHeight="1" outlineLevel="2">
      <c r="A74" s="438" t="str">
        <f>'Data Plani vs Ejecutado POA2022'!A70</f>
        <v>Departamento de Educación</v>
      </c>
      <c r="B74" s="390" t="str">
        <f>'Data Plani vs Ejecutado POA2022'!B70</f>
        <v>Capacitación educativa de las cooperativas en formación</v>
      </c>
      <c r="C74" s="389" t="str">
        <f>'Data Plani vs Ejecutado POA2022'!C70</f>
        <v>Certificaciones</v>
      </c>
      <c r="D74" s="390" t="str">
        <f>'Data Plani vs Ejecutado POA2022'!D70</f>
        <v>Cantidad de cooperativas en formación educadas</v>
      </c>
      <c r="E74" s="366">
        <f>'Data Plani vs Ejecutado POA2022'!E70</f>
        <v>150</v>
      </c>
      <c r="F74" s="366">
        <f>'Data Plani vs Ejecutado POA2022'!F70</f>
        <v>300</v>
      </c>
      <c r="G74" s="366">
        <f>'Data Plani vs Ejecutado POA2022'!G70</f>
        <v>132</v>
      </c>
      <c r="H74" s="366">
        <f>'Data Plani vs Ejecutado POA2022'!I70</f>
        <v>200</v>
      </c>
      <c r="I74" s="366">
        <f>'Data Plani vs Ejecutado POA2022'!J70</f>
        <v>300</v>
      </c>
      <c r="J74" s="366">
        <f>'Data Plani vs Ejecutado POA2022'!K70</f>
        <v>300</v>
      </c>
      <c r="K74" s="367">
        <f>'Data Plani vs Ejecutado POA2022'!L70</f>
        <v>0.75</v>
      </c>
      <c r="L74" s="367">
        <f>'Data Plani vs Ejecutado POA2022'!N70</f>
        <v>0.75</v>
      </c>
      <c r="M74" s="367">
        <f>'Data Plani vs Ejecutado POA2022'!O70</f>
        <v>1</v>
      </c>
      <c r="N74" s="367">
        <f>'Data Plani vs Ejecutado POA2022'!P70</f>
        <v>1</v>
      </c>
      <c r="O74" s="367">
        <f>'Data Plani vs Ejecutado POA2022'!Q70</f>
        <v>0.44</v>
      </c>
      <c r="P74" s="367">
        <f>'Data Plani vs Ejecutado POA2022'!R70</f>
        <v>0.44</v>
      </c>
      <c r="Q74" s="366">
        <f>'Data Plani vs Ejecutado POA2022'!T70</f>
        <v>40</v>
      </c>
      <c r="R74" s="366">
        <f>'Data Plani vs Ejecutado POA2022'!U70</f>
        <v>1001</v>
      </c>
      <c r="S74" s="391" t="str">
        <f>'Data Plani vs Ejecutado POA2022'!V70</f>
        <v>Certificado</v>
      </c>
      <c r="T74" s="365">
        <f>'Data Plani vs Ejecutado POA2022'!W70</f>
        <v>0</v>
      </c>
      <c r="U74" s="369">
        <f>'Data Plani vs Ejecutado POA2022'!X70</f>
        <v>0</v>
      </c>
      <c r="V74" s="370"/>
      <c r="W74" s="370">
        <f t="shared" si="9"/>
        <v>0.73</v>
      </c>
      <c r="X74" s="371">
        <f t="shared" si="10"/>
        <v>0.73</v>
      </c>
      <c r="Y74" s="478" t="str">
        <f t="shared" si="2"/>
        <v xml:space="preserve">  </v>
      </c>
    </row>
    <row r="75" spans="1:26" s="27" customFormat="1" ht="46" customHeight="1" outlineLevel="2">
      <c r="A75" s="438" t="str">
        <f>'Data Plani vs Ejecutado POA2022'!A71</f>
        <v>Departamento de Educación</v>
      </c>
      <c r="B75" s="494" t="str">
        <f>'Data Plani vs Ejecutado POA2022'!B71</f>
        <v>Supevisión de la gestión educativa de las comisiones de educación del  de  cooperativas activas</v>
      </c>
      <c r="C75" s="392" t="str">
        <f>'Data Plani vs Ejecutado POA2022'!C71</f>
        <v>Notificación</v>
      </c>
      <c r="D75" s="390" t="str">
        <f>'Data Plani vs Ejecutado POA2022'!D71</f>
        <v>Cantidad de comisiones educativas supervisadas</v>
      </c>
      <c r="E75" s="366">
        <f>'Data Plani vs Ejecutado POA2022'!E71</f>
        <v>3</v>
      </c>
      <c r="F75" s="366">
        <f>'Data Plani vs Ejecutado POA2022'!F71</f>
        <v>3</v>
      </c>
      <c r="G75" s="366">
        <f>'Data Plani vs Ejecutado POA2022'!G71</f>
        <v>21</v>
      </c>
      <c r="H75" s="366">
        <f>'Data Plani vs Ejecutado POA2022'!I71</f>
        <v>3</v>
      </c>
      <c r="I75" s="366">
        <f>'Data Plani vs Ejecutado POA2022'!J71</f>
        <v>3</v>
      </c>
      <c r="J75" s="366">
        <f>'Data Plani vs Ejecutado POA2022'!K71</f>
        <v>3</v>
      </c>
      <c r="K75" s="367">
        <f>'Data Plani vs Ejecutado POA2022'!L71</f>
        <v>1</v>
      </c>
      <c r="L75" s="367">
        <f>'Data Plani vs Ejecutado POA2022'!N71</f>
        <v>1</v>
      </c>
      <c r="M75" s="367">
        <f>'Data Plani vs Ejecutado POA2022'!O71</f>
        <v>1</v>
      </c>
      <c r="N75" s="367">
        <f>'Data Plani vs Ejecutado POA2022'!P71</f>
        <v>1</v>
      </c>
      <c r="O75" s="367">
        <f>'Data Plani vs Ejecutado POA2022'!Q71</f>
        <v>7</v>
      </c>
      <c r="P75" s="367">
        <f>'Data Plani vs Ejecutado POA2022'!R71</f>
        <v>1</v>
      </c>
      <c r="Q75" s="366">
        <f>'Data Plani vs Ejecutado POA2022'!T71</f>
        <v>4</v>
      </c>
      <c r="R75" s="366">
        <f>'Data Plani vs Ejecutado POA2022'!U71</f>
        <v>15</v>
      </c>
      <c r="S75" s="391" t="str">
        <f>'Data Plani vs Ejecutado POA2022'!V71</f>
        <v>Llamadas telefónicas, correo electrónicos, formulario de inscripción de comisiones educativas</v>
      </c>
      <c r="T75" s="365" t="str">
        <f>'Data Plani vs Ejecutado POA2022'!W71</f>
        <v>Cumplimiento de la ley 127/64</v>
      </c>
      <c r="U75" s="369">
        <f>'Data Plani vs Ejecutado POA2022'!X71</f>
        <v>0</v>
      </c>
      <c r="V75" s="493">
        <v>0.88</v>
      </c>
      <c r="W75" s="370">
        <f t="shared" si="9"/>
        <v>1</v>
      </c>
      <c r="X75" s="371">
        <f t="shared" si="10"/>
        <v>1</v>
      </c>
      <c r="Y75" s="478">
        <f t="shared" si="2"/>
        <v>0.94</v>
      </c>
      <c r="Z75" s="347" t="s">
        <v>614</v>
      </c>
    </row>
    <row r="76" spans="1:26" s="27" customFormat="1" ht="46" customHeight="1" outlineLevel="2">
      <c r="A76" s="438" t="str">
        <f>'Data Plani vs Ejecutado POA2022'!A72</f>
        <v>Departamento de Educación</v>
      </c>
      <c r="B76" s="390" t="str">
        <f>'Data Plani vs Ejecutado POA2022'!B72</f>
        <v>Supevisión de la gestión educativa de las comisiones de educación del  de  cooperativas activas</v>
      </c>
      <c r="C76" s="392" t="str">
        <f>'Data Plani vs Ejecutado POA2022'!C72</f>
        <v>Trámite</v>
      </c>
      <c r="D76" s="390" t="str">
        <f>'Data Plani vs Ejecutado POA2022'!D72</f>
        <v>Cantidad de comisiones educativas supervisadas</v>
      </c>
      <c r="E76" s="366">
        <f>'Data Plani vs Ejecutado POA2022'!E72</f>
        <v>70</v>
      </c>
      <c r="F76" s="366">
        <f>'Data Plani vs Ejecutado POA2022'!F72</f>
        <v>250</v>
      </c>
      <c r="G76" s="366">
        <f>'Data Plani vs Ejecutado POA2022'!G72</f>
        <v>21</v>
      </c>
      <c r="H76" s="366">
        <f>'Data Plani vs Ejecutado POA2022'!I72</f>
        <v>70</v>
      </c>
      <c r="I76" s="366">
        <f>'Data Plani vs Ejecutado POA2022'!J72</f>
        <v>250</v>
      </c>
      <c r="J76" s="366">
        <f>'Data Plani vs Ejecutado POA2022'!K72</f>
        <v>250</v>
      </c>
      <c r="K76" s="367">
        <f>'Data Plani vs Ejecutado POA2022'!L72</f>
        <v>1</v>
      </c>
      <c r="L76" s="367">
        <f>'Data Plani vs Ejecutado POA2022'!N72</f>
        <v>1</v>
      </c>
      <c r="M76" s="367">
        <f>'Data Plani vs Ejecutado POA2022'!O72</f>
        <v>1</v>
      </c>
      <c r="N76" s="367">
        <f>'Data Plani vs Ejecutado POA2022'!P72</f>
        <v>1</v>
      </c>
      <c r="O76" s="367">
        <f>'Data Plani vs Ejecutado POA2022'!Q72</f>
        <v>8.4000000000000005E-2</v>
      </c>
      <c r="P76" s="367">
        <f>'Data Plani vs Ejecutado POA2022'!R72</f>
        <v>8.4000000000000005E-2</v>
      </c>
      <c r="Q76" s="366">
        <f>'Data Plani vs Ejecutado POA2022'!T72</f>
        <v>21</v>
      </c>
      <c r="R76" s="366">
        <f>'Data Plani vs Ejecutado POA2022'!U72</f>
        <v>713</v>
      </c>
      <c r="S76" s="389" t="str">
        <f>'Data Plani vs Ejecutado POA2022'!V72</f>
        <v>Informes</v>
      </c>
      <c r="T76" s="365">
        <f>'Data Plani vs Ejecutado POA2022'!W72</f>
        <v>0</v>
      </c>
      <c r="U76" s="369">
        <f>'Data Plani vs Ejecutado POA2022'!X72</f>
        <v>0</v>
      </c>
      <c r="V76" s="370"/>
      <c r="W76" s="370">
        <f t="shared" si="9"/>
        <v>0.69466666666666665</v>
      </c>
      <c r="X76" s="371">
        <f t="shared" si="10"/>
        <v>0.69466666666666665</v>
      </c>
      <c r="Y76" s="478" t="str">
        <f t="shared" si="2"/>
        <v xml:space="preserve">  </v>
      </c>
    </row>
    <row r="77" spans="1:26" s="27" customFormat="1" ht="46" customHeight="1" outlineLevel="2">
      <c r="A77" s="438" t="str">
        <f>'Data Plani vs Ejecutado POA2022'!A73</f>
        <v>Departamento de Educación</v>
      </c>
      <c r="B77" s="390" t="str">
        <f>'Data Plani vs Ejecutado POA2022'!B73</f>
        <v>Supevisión de la gestión educativa de las comisiones de educación del  de  cooperativas activas</v>
      </c>
      <c r="C77" s="392" t="str">
        <f>'Data Plani vs Ejecutado POA2022'!C73</f>
        <v>Revisión</v>
      </c>
      <c r="D77" s="390" t="str">
        <f>'Data Plani vs Ejecutado POA2022'!D73</f>
        <v>Cantidad de comisiones educativas supervisadas</v>
      </c>
      <c r="E77" s="366">
        <f>'Data Plani vs Ejecutado POA2022'!E73</f>
        <v>70</v>
      </c>
      <c r="F77" s="366">
        <f>'Data Plani vs Ejecutado POA2022'!F73</f>
        <v>250</v>
      </c>
      <c r="G77" s="366">
        <f>'Data Plani vs Ejecutado POA2022'!G73</f>
        <v>21</v>
      </c>
      <c r="H77" s="366">
        <f>'Data Plani vs Ejecutado POA2022'!I73</f>
        <v>70</v>
      </c>
      <c r="I77" s="366">
        <f>'Data Plani vs Ejecutado POA2022'!J73</f>
        <v>250</v>
      </c>
      <c r="J77" s="366">
        <f>'Data Plani vs Ejecutado POA2022'!K73</f>
        <v>250</v>
      </c>
      <c r="K77" s="367">
        <f>'Data Plani vs Ejecutado POA2022'!L73</f>
        <v>1</v>
      </c>
      <c r="L77" s="367">
        <f>'Data Plani vs Ejecutado POA2022'!N73</f>
        <v>1</v>
      </c>
      <c r="M77" s="367">
        <f>'Data Plani vs Ejecutado POA2022'!O73</f>
        <v>1</v>
      </c>
      <c r="N77" s="367">
        <f>'Data Plani vs Ejecutado POA2022'!P73</f>
        <v>1</v>
      </c>
      <c r="O77" s="367">
        <f>'Data Plani vs Ejecutado POA2022'!Q73</f>
        <v>8.4000000000000005E-2</v>
      </c>
      <c r="P77" s="367">
        <f>'Data Plani vs Ejecutado POA2022'!R73</f>
        <v>8.4000000000000005E-2</v>
      </c>
      <c r="Q77" s="366">
        <f>'Data Plani vs Ejecutado POA2022'!T73</f>
        <v>0</v>
      </c>
      <c r="R77" s="366">
        <f>'Data Plani vs Ejecutado POA2022'!U73</f>
        <v>2</v>
      </c>
      <c r="S77" s="389" t="str">
        <f>'Data Plani vs Ejecutado POA2022'!V73</f>
        <v>Visto bueno o reporte para remitir a Fiscalización</v>
      </c>
      <c r="T77" s="365">
        <f>'Data Plani vs Ejecutado POA2022'!W73</f>
        <v>0</v>
      </c>
      <c r="U77" s="369">
        <f>'Data Plani vs Ejecutado POA2022'!X73</f>
        <v>0</v>
      </c>
      <c r="V77" s="370"/>
      <c r="W77" s="370">
        <f t="shared" si="9"/>
        <v>0.69466666666666665</v>
      </c>
      <c r="X77" s="371">
        <f t="shared" si="10"/>
        <v>0.69466666666666665</v>
      </c>
      <c r="Y77" s="478" t="str">
        <f t="shared" si="2"/>
        <v xml:space="preserve">  </v>
      </c>
    </row>
    <row r="78" spans="1:26" s="27" customFormat="1" ht="46" customHeight="1" outlineLevel="2">
      <c r="A78" s="438" t="str">
        <f>'Data Plani vs Ejecutado POA2022'!A74</f>
        <v>Departamento de Educación</v>
      </c>
      <c r="B78" s="494" t="str">
        <f>'Data Plani vs Ejecutado POA2022'!B74</f>
        <v>Capacitación a las Comisiones Educativas de las cooperativas activas</v>
      </c>
      <c r="C78" s="392" t="str">
        <f>'Data Plani vs Ejecutado POA2022'!C74</f>
        <v>Notificación</v>
      </c>
      <c r="D78" s="390" t="str">
        <f>'Data Plani vs Ejecutado POA2022'!D74</f>
        <v>Cantidad de comisiones educativas capacitadas</v>
      </c>
      <c r="E78" s="366">
        <f>'Data Plani vs Ejecutado POA2022'!E74</f>
        <v>1</v>
      </c>
      <c r="F78" s="366">
        <f>'Data Plani vs Ejecutado POA2022'!F74</f>
        <v>3</v>
      </c>
      <c r="G78" s="366">
        <f>'Data Plani vs Ejecutado POA2022'!G74</f>
        <v>21</v>
      </c>
      <c r="H78" s="366">
        <f>'Data Plani vs Ejecutado POA2022'!I74</f>
        <v>3</v>
      </c>
      <c r="I78" s="366">
        <f>'Data Plani vs Ejecutado POA2022'!J74</f>
        <v>3</v>
      </c>
      <c r="J78" s="366">
        <f>'Data Plani vs Ejecutado POA2022'!K74</f>
        <v>3</v>
      </c>
      <c r="K78" s="367">
        <f>'Data Plani vs Ejecutado POA2022'!L74</f>
        <v>0.33333333333333331</v>
      </c>
      <c r="L78" s="367">
        <f>'Data Plani vs Ejecutado POA2022'!N74</f>
        <v>0.33333333333333331</v>
      </c>
      <c r="M78" s="367">
        <f>'Data Plani vs Ejecutado POA2022'!O74</f>
        <v>1</v>
      </c>
      <c r="N78" s="367">
        <f>'Data Plani vs Ejecutado POA2022'!P74</f>
        <v>1</v>
      </c>
      <c r="O78" s="367">
        <f>'Data Plani vs Ejecutado POA2022'!Q74</f>
        <v>7</v>
      </c>
      <c r="P78" s="367">
        <f>'Data Plani vs Ejecutado POA2022'!R74</f>
        <v>1</v>
      </c>
      <c r="Q78" s="366">
        <f>'Data Plani vs Ejecutado POA2022'!T74</f>
        <v>4</v>
      </c>
      <c r="R78" s="366">
        <f>'Data Plani vs Ejecutado POA2022'!U74</f>
        <v>15</v>
      </c>
      <c r="S78" s="391" t="str">
        <f>'Data Plani vs Ejecutado POA2022'!V74</f>
        <v xml:space="preserve">Llamadas telefónicas, correo electrónicos, </v>
      </c>
      <c r="T78" s="365" t="str">
        <f>'Data Plani vs Ejecutado POA2022'!W74</f>
        <v>Las cooperativas activas cumplan con los programas  educación</v>
      </c>
      <c r="U78" s="369">
        <f>'Data Plani vs Ejecutado POA2022'!X74</f>
        <v>0</v>
      </c>
      <c r="V78" s="493">
        <v>0.85</v>
      </c>
      <c r="W78" s="370">
        <f t="shared" si="9"/>
        <v>0.77777777777777768</v>
      </c>
      <c r="X78" s="371">
        <f t="shared" si="10"/>
        <v>0.77777777777777768</v>
      </c>
      <c r="Y78" s="478">
        <f t="shared" si="2"/>
        <v>0.81388888888888888</v>
      </c>
      <c r="Z78" s="347" t="s">
        <v>614</v>
      </c>
    </row>
    <row r="79" spans="1:26" s="27" customFormat="1" ht="46" customHeight="1" outlineLevel="2">
      <c r="A79" s="438" t="str">
        <f>'Data Plani vs Ejecutado POA2022'!A75</f>
        <v>Departamento de Educación</v>
      </c>
      <c r="B79" s="494" t="str">
        <f>'Data Plani vs Ejecutado POA2022'!B75</f>
        <v>Capacitación a las Comisiones Educativas de las cooperativas activas</v>
      </c>
      <c r="C79" s="389" t="str">
        <f>'Data Plani vs Ejecutado POA2022'!C75</f>
        <v>Talleres educativos</v>
      </c>
      <c r="D79" s="390" t="str">
        <f>'Data Plani vs Ejecutado POA2022'!D75</f>
        <v>Cantidad de comisiones educativas capacitadas</v>
      </c>
      <c r="E79" s="366">
        <f>'Data Plani vs Ejecutado POA2022'!E75</f>
        <v>31</v>
      </c>
      <c r="F79" s="366">
        <f>'Data Plani vs Ejecutado POA2022'!F75</f>
        <v>250</v>
      </c>
      <c r="G79" s="366">
        <f>'Data Plani vs Ejecutado POA2022'!G75</f>
        <v>229</v>
      </c>
      <c r="H79" s="366">
        <f>'Data Plani vs Ejecutado POA2022'!I75</f>
        <v>70</v>
      </c>
      <c r="I79" s="366">
        <f>'Data Plani vs Ejecutado POA2022'!J75</f>
        <v>250</v>
      </c>
      <c r="J79" s="366">
        <f>'Data Plani vs Ejecutado POA2022'!K75</f>
        <v>250</v>
      </c>
      <c r="K79" s="367">
        <f>'Data Plani vs Ejecutado POA2022'!L75</f>
        <v>0.44285714285714284</v>
      </c>
      <c r="L79" s="367">
        <f>'Data Plani vs Ejecutado POA2022'!N75</f>
        <v>0.44285714285714284</v>
      </c>
      <c r="M79" s="367">
        <f>'Data Plani vs Ejecutado POA2022'!O75</f>
        <v>1</v>
      </c>
      <c r="N79" s="367">
        <f>'Data Plani vs Ejecutado POA2022'!P75</f>
        <v>1</v>
      </c>
      <c r="O79" s="367">
        <f>'Data Plani vs Ejecutado POA2022'!Q75</f>
        <v>0.91600000000000004</v>
      </c>
      <c r="P79" s="367">
        <f>'Data Plani vs Ejecutado POA2022'!R75</f>
        <v>0.91600000000000004</v>
      </c>
      <c r="Q79" s="366">
        <f>'Data Plani vs Ejecutado POA2022'!T75</f>
        <v>21</v>
      </c>
      <c r="R79" s="366" t="e">
        <f>'Data Plani vs Ejecutado POA2022'!U75</f>
        <v>#REF!</v>
      </c>
      <c r="S79" s="389" t="str">
        <f>'Data Plani vs Ejecutado POA2022'!V75</f>
        <v>Brochure, PPT, Lista de asistencia, fotos</v>
      </c>
      <c r="T79" s="365">
        <f>'Data Plani vs Ejecutado POA2022'!W75</f>
        <v>0</v>
      </c>
      <c r="U79" s="369">
        <f>'Data Plani vs Ejecutado POA2022'!X75</f>
        <v>0</v>
      </c>
      <c r="V79" s="493">
        <v>0.85</v>
      </c>
      <c r="W79" s="370">
        <f t="shared" si="9"/>
        <v>0.78628571428571437</v>
      </c>
      <c r="X79" s="371">
        <f t="shared" si="10"/>
        <v>0.78628571428571437</v>
      </c>
      <c r="Y79" s="478">
        <f t="shared" si="2"/>
        <v>0.81814285714285717</v>
      </c>
      <c r="Z79" s="347" t="s">
        <v>614</v>
      </c>
    </row>
    <row r="80" spans="1:26" s="27" customFormat="1" ht="46" customHeight="1" outlineLevel="2">
      <c r="A80" s="438" t="str">
        <f>'Data Plani vs Ejecutado POA2022'!A76</f>
        <v>Departamento de Educación</v>
      </c>
      <c r="B80" s="495" t="str">
        <f>'Data Plani vs Ejecutado POA2022'!B76</f>
        <v>Desarrollo de programas de capacitación a  cooperativas fruto de acuerdos interinstitucionales, con Conadis, Programa Coopera Banreservas, IAD, FEDA, Bagricola, MEPyD, PROSOLI, Comisión de Campesinos</v>
      </c>
      <c r="C80" s="392" t="str">
        <f>'Data Plani vs Ejecutado POA2022'!C76</f>
        <v>Reuniones</v>
      </c>
      <c r="D80" s="365" t="str">
        <f>'Data Plani vs Ejecutado POA2022'!D76</f>
        <v>Cantidad de cooperativas incorporadas mediante a acuerdos capacitadas</v>
      </c>
      <c r="E80" s="366">
        <f>'Data Plani vs Ejecutado POA2022'!E76</f>
        <v>10</v>
      </c>
      <c r="F80" s="366">
        <f>'Data Plani vs Ejecutado POA2022'!F76</f>
        <v>15</v>
      </c>
      <c r="G80" s="366">
        <f>'Data Plani vs Ejecutado POA2022'!G76</f>
        <v>0</v>
      </c>
      <c r="H80" s="366">
        <f>'Data Plani vs Ejecutado POA2022'!I76</f>
        <v>10</v>
      </c>
      <c r="I80" s="366">
        <f>'Data Plani vs Ejecutado POA2022'!J76</f>
        <v>15</v>
      </c>
      <c r="J80" s="366">
        <f>'Data Plani vs Ejecutado POA2022'!K76</f>
        <v>10</v>
      </c>
      <c r="K80" s="367">
        <f>'Data Plani vs Ejecutado POA2022'!L76</f>
        <v>1</v>
      </c>
      <c r="L80" s="367">
        <f>'Data Plani vs Ejecutado POA2022'!N76</f>
        <v>1</v>
      </c>
      <c r="M80" s="367">
        <f>'Data Plani vs Ejecutado POA2022'!O76</f>
        <v>1</v>
      </c>
      <c r="N80" s="367">
        <f>'Data Plani vs Ejecutado POA2022'!P76</f>
        <v>1</v>
      </c>
      <c r="O80" s="367">
        <f>'Data Plani vs Ejecutado POA2022'!Q76</f>
        <v>0</v>
      </c>
      <c r="P80" s="367">
        <f>'Data Plani vs Ejecutado POA2022'!R76</f>
        <v>0</v>
      </c>
      <c r="Q80" s="366">
        <f>'Data Plani vs Ejecutado POA2022'!T76</f>
        <v>2</v>
      </c>
      <c r="R80" s="366" t="e">
        <f>'Data Plani vs Ejecutado POA2022'!U76</f>
        <v>#REF!</v>
      </c>
      <c r="S80" s="382" t="str">
        <f>'Data Plani vs Ejecutado POA2022'!V76</f>
        <v>Lista de asistencia, fotos y acuerdos</v>
      </c>
      <c r="T80" s="365" t="str">
        <f>'Data Plani vs Ejecutado POA2022'!W76</f>
        <v>Estructuración sólida en materia de educación de cooperativas fruto de acuerdos</v>
      </c>
      <c r="U80" s="369">
        <f>'Data Plani vs Ejecutado POA2022'!X76</f>
        <v>0</v>
      </c>
      <c r="V80" s="493">
        <v>0.4</v>
      </c>
      <c r="W80" s="370">
        <f t="shared" si="9"/>
        <v>0.66666666666666663</v>
      </c>
      <c r="X80" s="371">
        <f t="shared" si="10"/>
        <v>0.66666666666666663</v>
      </c>
      <c r="Y80" s="478">
        <f t="shared" si="2"/>
        <v>0.53333333333333333</v>
      </c>
      <c r="Z80" s="347" t="s">
        <v>614</v>
      </c>
    </row>
    <row r="81" spans="1:26" s="27" customFormat="1" ht="46" customHeight="1" outlineLevel="2">
      <c r="A81" s="438" t="str">
        <f>'Data Plani vs Ejecutado POA2022'!A77</f>
        <v>Departamento de Educación</v>
      </c>
      <c r="B81" s="495" t="str">
        <f>'Data Plani vs Ejecutado POA2022'!B77</f>
        <v>Desarrollo de programas de capacitación a  cooperativas fruto de acuerdos interinstitucionales, con Conadis, Programa Coopera Banreservas, IAD, FEDA, Bagricola, MEPyD, PROSOLI, Comisión de Campesinos</v>
      </c>
      <c r="C81" s="389" t="str">
        <f>'Data Plani vs Ejecutado POA2022'!C77</f>
        <v>Talleres educativos</v>
      </c>
      <c r="D81" s="365" t="str">
        <f>'Data Plani vs Ejecutado POA2022'!D77</f>
        <v>Cantidad de cooperativas incorporadas mediante a acuerdos capacitadas</v>
      </c>
      <c r="E81" s="366">
        <f>'Data Plani vs Ejecutado POA2022'!E77</f>
        <v>31</v>
      </c>
      <c r="F81" s="366">
        <f>'Data Plani vs Ejecutado POA2022'!F77</f>
        <v>25</v>
      </c>
      <c r="G81" s="366">
        <f>'Data Plani vs Ejecutado POA2022'!G77</f>
        <v>0</v>
      </c>
      <c r="H81" s="366">
        <f>'Data Plani vs Ejecutado POA2022'!I77</f>
        <v>25</v>
      </c>
      <c r="I81" s="366">
        <f>'Data Plani vs Ejecutado POA2022'!J77</f>
        <v>25</v>
      </c>
      <c r="J81" s="366">
        <f>'Data Plani vs Ejecutado POA2022'!K77</f>
        <v>25</v>
      </c>
      <c r="K81" s="367">
        <f>'Data Plani vs Ejecutado POA2022'!L77</f>
        <v>1.24</v>
      </c>
      <c r="L81" s="367">
        <f>'Data Plani vs Ejecutado POA2022'!N77</f>
        <v>1</v>
      </c>
      <c r="M81" s="367">
        <f>'Data Plani vs Ejecutado POA2022'!O77</f>
        <v>1</v>
      </c>
      <c r="N81" s="367">
        <f>'Data Plani vs Ejecutado POA2022'!P77</f>
        <v>1</v>
      </c>
      <c r="O81" s="367">
        <f>'Data Plani vs Ejecutado POA2022'!Q77</f>
        <v>0</v>
      </c>
      <c r="P81" s="367">
        <f>'Data Plani vs Ejecutado POA2022'!R77</f>
        <v>0</v>
      </c>
      <c r="Q81" s="366">
        <f>'Data Plani vs Ejecutado POA2022'!T77</f>
        <v>5</v>
      </c>
      <c r="R81" s="366" t="e">
        <f>'Data Plani vs Ejecutado POA2022'!U77</f>
        <v>#REF!</v>
      </c>
      <c r="S81" s="389" t="str">
        <f>'Data Plani vs Ejecutado POA2022'!V77</f>
        <v>Listado de participantes, informes, fotos, PPT</v>
      </c>
      <c r="T81" s="365">
        <f>'Data Plani vs Ejecutado POA2022'!W77</f>
        <v>0</v>
      </c>
      <c r="U81" s="369">
        <f>'Data Plani vs Ejecutado POA2022'!X77</f>
        <v>0</v>
      </c>
      <c r="V81" s="493">
        <v>0.4</v>
      </c>
      <c r="W81" s="370">
        <f t="shared" si="9"/>
        <v>0.66666666666666663</v>
      </c>
      <c r="X81" s="371">
        <f t="shared" si="10"/>
        <v>0.66666666666666663</v>
      </c>
      <c r="Y81" s="478">
        <f t="shared" ref="Y81:Y144" si="11">IF(V81=0,"  ",AVERAGE(V81:W81))</f>
        <v>0.53333333333333333</v>
      </c>
      <c r="Z81" s="347" t="s">
        <v>614</v>
      </c>
    </row>
    <row r="82" spans="1:26" s="27" customFormat="1" ht="46" customHeight="1" outlineLevel="2">
      <c r="A82" s="438" t="str">
        <f>'Data Plani vs Ejecutado POA2022'!A78</f>
        <v>Departamento de Educación</v>
      </c>
      <c r="B82" s="365" t="str">
        <f>'Data Plani vs Ejecutado POA2022'!B78</f>
        <v>Desarrollo de programas de capacitación a  cooperativas fruto de acuerdos interinstitucionales, con Conadis, Programa Coopera Banreservas, IAD, FEDA, Bagricola, MEPyD, PROSOLI, Comisión de Campesinos</v>
      </c>
      <c r="C82" s="392" t="str">
        <f>'Data Plani vs Ejecutado POA2022'!C78</f>
        <v>Certificaciones entregadas</v>
      </c>
      <c r="D82" s="365" t="str">
        <f>'Data Plani vs Ejecutado POA2022'!D78</f>
        <v>Cantidad de cooperativas incorporadas mediante a acuerdos capacitadas</v>
      </c>
      <c r="E82" s="366">
        <f>'Data Plani vs Ejecutado POA2022'!E78</f>
        <v>25</v>
      </c>
      <c r="F82" s="366">
        <f>'Data Plani vs Ejecutado POA2022'!F78</f>
        <v>25</v>
      </c>
      <c r="G82" s="366">
        <f>'Data Plani vs Ejecutado POA2022'!G78</f>
        <v>0</v>
      </c>
      <c r="H82" s="366">
        <f>'Data Plani vs Ejecutado POA2022'!I78</f>
        <v>25</v>
      </c>
      <c r="I82" s="366">
        <f>'Data Plani vs Ejecutado POA2022'!J78</f>
        <v>25</v>
      </c>
      <c r="J82" s="366">
        <f>'Data Plani vs Ejecutado POA2022'!K78</f>
        <v>25</v>
      </c>
      <c r="K82" s="367">
        <f>'Data Plani vs Ejecutado POA2022'!L78</f>
        <v>1</v>
      </c>
      <c r="L82" s="367">
        <f>'Data Plani vs Ejecutado POA2022'!N78</f>
        <v>1</v>
      </c>
      <c r="M82" s="367">
        <f>'Data Plani vs Ejecutado POA2022'!O78</f>
        <v>1</v>
      </c>
      <c r="N82" s="367">
        <f>'Data Plani vs Ejecutado POA2022'!P78</f>
        <v>1</v>
      </c>
      <c r="O82" s="367">
        <f>'Data Plani vs Ejecutado POA2022'!Q78</f>
        <v>0</v>
      </c>
      <c r="P82" s="367">
        <f>'Data Plani vs Ejecutado POA2022'!R78</f>
        <v>0</v>
      </c>
      <c r="Q82" s="366">
        <f>'Data Plani vs Ejecutado POA2022'!T78</f>
        <v>5</v>
      </c>
      <c r="R82" s="366">
        <f>'Data Plani vs Ejecutado POA2022'!U78</f>
        <v>101</v>
      </c>
      <c r="S82" s="389" t="str">
        <f>'Data Plani vs Ejecutado POA2022'!V78</f>
        <v>Certificado</v>
      </c>
      <c r="T82" s="365">
        <f>'Data Plani vs Ejecutado POA2022'!W78</f>
        <v>0</v>
      </c>
      <c r="U82" s="369">
        <f>'Data Plani vs Ejecutado POA2022'!X78</f>
        <v>0</v>
      </c>
      <c r="V82" s="370"/>
      <c r="W82" s="370">
        <f t="shared" si="9"/>
        <v>0.66666666666666663</v>
      </c>
      <c r="X82" s="371">
        <f t="shared" si="10"/>
        <v>0.66666666666666663</v>
      </c>
      <c r="Y82" s="478" t="str">
        <f t="shared" si="11"/>
        <v xml:space="preserve">  </v>
      </c>
    </row>
    <row r="83" spans="1:26" s="27" customFormat="1" ht="46" customHeight="1" outlineLevel="2">
      <c r="A83" s="438" t="str">
        <f>'Data Plani vs Ejecutado POA2022'!A79</f>
        <v>Departamento de Educación</v>
      </c>
      <c r="B83" s="365" t="str">
        <f>'Data Plani vs Ejecutado POA2022'!B79</f>
        <v>Programa de Educación Ambiental</v>
      </c>
      <c r="C83" s="392" t="str">
        <f>'Data Plani vs Ejecutado POA2022'!C79</f>
        <v>Reuniones</v>
      </c>
      <c r="D83" s="390" t="str">
        <f>'Data Plani vs Ejecutado POA2022'!D79</f>
        <v>Cantidad de cooperativas educadas en temas de ambientales</v>
      </c>
      <c r="E83" s="366">
        <f>'Data Plani vs Ejecutado POA2022'!E79</f>
        <v>4</v>
      </c>
      <c r="F83" s="366">
        <f>'Data Plani vs Ejecutado POA2022'!F79</f>
        <v>4</v>
      </c>
      <c r="G83" s="366">
        <f>'Data Plani vs Ejecutado POA2022'!G79</f>
        <v>0</v>
      </c>
      <c r="H83" s="366">
        <f>'Data Plani vs Ejecutado POA2022'!I79</f>
        <v>4</v>
      </c>
      <c r="I83" s="366">
        <f>'Data Plani vs Ejecutado POA2022'!J79</f>
        <v>4</v>
      </c>
      <c r="J83" s="366">
        <f>'Data Plani vs Ejecutado POA2022'!K79</f>
        <v>4</v>
      </c>
      <c r="K83" s="367">
        <f>'Data Plani vs Ejecutado POA2022'!L79</f>
        <v>1</v>
      </c>
      <c r="L83" s="367">
        <f>'Data Plani vs Ejecutado POA2022'!N79</f>
        <v>1</v>
      </c>
      <c r="M83" s="367">
        <f>'Data Plani vs Ejecutado POA2022'!O79</f>
        <v>1</v>
      </c>
      <c r="N83" s="367">
        <f>'Data Plani vs Ejecutado POA2022'!P79</f>
        <v>1</v>
      </c>
      <c r="O83" s="367">
        <f>'Data Plani vs Ejecutado POA2022'!Q79</f>
        <v>0</v>
      </c>
      <c r="P83" s="367">
        <f>'Data Plani vs Ejecutado POA2022'!R79</f>
        <v>0</v>
      </c>
      <c r="Q83" s="366">
        <f>'Data Plani vs Ejecutado POA2022'!T79</f>
        <v>2</v>
      </c>
      <c r="R83" s="366" t="e">
        <f>'Data Plani vs Ejecutado POA2022'!U79</f>
        <v>#REF!</v>
      </c>
      <c r="S83" s="382" t="str">
        <f>'Data Plani vs Ejecutado POA2022'!V79</f>
        <v>Lista de asistencia, fotos y acuerdos</v>
      </c>
      <c r="T83" s="365" t="str">
        <f>'Data Plani vs Ejecutado POA2022'!W79</f>
        <v>Sensibilización sobre el cuadado del medio ambiente en la operación de las cooperativas, sin importar la tipología</v>
      </c>
      <c r="U83" s="369">
        <f>'Data Plani vs Ejecutado POA2022'!X79</f>
        <v>0</v>
      </c>
      <c r="V83" s="370"/>
      <c r="W83" s="370">
        <f t="shared" si="9"/>
        <v>0.66666666666666663</v>
      </c>
      <c r="X83" s="371">
        <f t="shared" si="10"/>
        <v>0.66666666666666663</v>
      </c>
      <c r="Y83" s="478" t="str">
        <f t="shared" si="11"/>
        <v xml:space="preserve">  </v>
      </c>
    </row>
    <row r="84" spans="1:26" s="27" customFormat="1" ht="46" customHeight="1" outlineLevel="2">
      <c r="A84" s="438" t="str">
        <f>'Data Plani vs Ejecutado POA2022'!A80</f>
        <v>Departamento de Educación</v>
      </c>
      <c r="B84" s="365" t="str">
        <f>'Data Plani vs Ejecutado POA2022'!B80</f>
        <v>Programa de Educación Ambiental</v>
      </c>
      <c r="C84" s="392" t="str">
        <f>'Data Plani vs Ejecutado POA2022'!C80</f>
        <v>Convatorias</v>
      </c>
      <c r="D84" s="390" t="str">
        <f>'Data Plani vs Ejecutado POA2022'!D80</f>
        <v>Cantidad de cooperativas educadas en temas de ambientales</v>
      </c>
      <c r="E84" s="366">
        <f>'Data Plani vs Ejecutado POA2022'!E80</f>
        <v>1</v>
      </c>
      <c r="F84" s="366">
        <f>'Data Plani vs Ejecutado POA2022'!F80</f>
        <v>1</v>
      </c>
      <c r="G84" s="366">
        <f>'Data Plani vs Ejecutado POA2022'!G80</f>
        <v>0</v>
      </c>
      <c r="H84" s="366">
        <f>'Data Plani vs Ejecutado POA2022'!I80</f>
        <v>1</v>
      </c>
      <c r="I84" s="366">
        <f>'Data Plani vs Ejecutado POA2022'!J80</f>
        <v>1</v>
      </c>
      <c r="J84" s="366">
        <f>'Data Plani vs Ejecutado POA2022'!K80</f>
        <v>1</v>
      </c>
      <c r="K84" s="367">
        <f>'Data Plani vs Ejecutado POA2022'!L80</f>
        <v>1</v>
      </c>
      <c r="L84" s="367">
        <f>'Data Plani vs Ejecutado POA2022'!N80</f>
        <v>1</v>
      </c>
      <c r="M84" s="367">
        <f>'Data Plani vs Ejecutado POA2022'!O80</f>
        <v>1</v>
      </c>
      <c r="N84" s="367">
        <f>'Data Plani vs Ejecutado POA2022'!P80</f>
        <v>1</v>
      </c>
      <c r="O84" s="367">
        <f>'Data Plani vs Ejecutado POA2022'!Q80</f>
        <v>0</v>
      </c>
      <c r="P84" s="367">
        <f>'Data Plani vs Ejecutado POA2022'!R80</f>
        <v>0</v>
      </c>
      <c r="Q84" s="366">
        <f>'Data Plani vs Ejecutado POA2022'!T80</f>
        <v>4</v>
      </c>
      <c r="R84" s="366">
        <f>'Data Plani vs Ejecutado POA2022'!U80</f>
        <v>15</v>
      </c>
      <c r="S84" s="382" t="str">
        <f>'Data Plani vs Ejecutado POA2022'!V80</f>
        <v>Correos electrónicos, llamadas telefónicas y WhatsApp</v>
      </c>
      <c r="T84" s="365">
        <f>'Data Plani vs Ejecutado POA2022'!W80</f>
        <v>0</v>
      </c>
      <c r="U84" s="369">
        <f>'Data Plani vs Ejecutado POA2022'!X80</f>
        <v>0</v>
      </c>
      <c r="V84" s="370"/>
      <c r="W84" s="370">
        <f t="shared" si="9"/>
        <v>0.66666666666666663</v>
      </c>
      <c r="X84" s="371">
        <f t="shared" si="10"/>
        <v>0.66666666666666663</v>
      </c>
      <c r="Y84" s="478" t="str">
        <f t="shared" si="11"/>
        <v xml:space="preserve">  </v>
      </c>
    </row>
    <row r="85" spans="1:26" s="27" customFormat="1" ht="44.5" customHeight="1" outlineLevel="2">
      <c r="A85" s="438" t="str">
        <f>'Data Plani vs Ejecutado POA2022'!A81</f>
        <v>Departamento de Educación</v>
      </c>
      <c r="B85" s="365" t="str">
        <f>'Data Plani vs Ejecutado POA2022'!B81</f>
        <v>Programa de Educación Ambiental</v>
      </c>
      <c r="C85" s="392" t="str">
        <f>'Data Plani vs Ejecutado POA2022'!C81</f>
        <v>Conferencias</v>
      </c>
      <c r="D85" s="390" t="str">
        <f>'Data Plani vs Ejecutado POA2022'!D81</f>
        <v>Cantidad de cooperativas educadas en temas de ambientales</v>
      </c>
      <c r="E85" s="366">
        <f>'Data Plani vs Ejecutado POA2022'!E81</f>
        <v>2</v>
      </c>
      <c r="F85" s="366">
        <f>'Data Plani vs Ejecutado POA2022'!F81</f>
        <v>4</v>
      </c>
      <c r="G85" s="366">
        <f>'Data Plani vs Ejecutado POA2022'!G81</f>
        <v>0</v>
      </c>
      <c r="H85" s="366">
        <f>'Data Plani vs Ejecutado POA2022'!I81</f>
        <v>2</v>
      </c>
      <c r="I85" s="366">
        <f>'Data Plani vs Ejecutado POA2022'!J81</f>
        <v>4</v>
      </c>
      <c r="J85" s="366">
        <f>'Data Plani vs Ejecutado POA2022'!K81</f>
        <v>4</v>
      </c>
      <c r="K85" s="367">
        <f>'Data Plani vs Ejecutado POA2022'!L81</f>
        <v>1</v>
      </c>
      <c r="L85" s="367">
        <f>'Data Plani vs Ejecutado POA2022'!N81</f>
        <v>1</v>
      </c>
      <c r="M85" s="367">
        <f>'Data Plani vs Ejecutado POA2022'!O81</f>
        <v>1</v>
      </c>
      <c r="N85" s="367">
        <f>'Data Plani vs Ejecutado POA2022'!P81</f>
        <v>1</v>
      </c>
      <c r="O85" s="367">
        <f>'Data Plani vs Ejecutado POA2022'!Q81</f>
        <v>0</v>
      </c>
      <c r="P85" s="367">
        <f>'Data Plani vs Ejecutado POA2022'!R81</f>
        <v>0</v>
      </c>
      <c r="Q85" s="366">
        <f>'Data Plani vs Ejecutado POA2022'!T81</f>
        <v>0.4</v>
      </c>
      <c r="R85" s="366" t="e">
        <f>'Data Plani vs Ejecutado POA2022'!U81</f>
        <v>#REF!</v>
      </c>
      <c r="S85" s="389" t="str">
        <f>'Data Plani vs Ejecutado POA2022'!V81</f>
        <v>Listado de participantes, informes, fotos</v>
      </c>
      <c r="T85" s="365">
        <f>'Data Plani vs Ejecutado POA2022'!W81</f>
        <v>0</v>
      </c>
      <c r="U85" s="369">
        <f>'Data Plani vs Ejecutado POA2022'!X81</f>
        <v>0</v>
      </c>
      <c r="V85" s="370"/>
      <c r="W85" s="370">
        <f t="shared" si="9"/>
        <v>0.66666666666666663</v>
      </c>
      <c r="X85" s="371">
        <f t="shared" si="10"/>
        <v>0.66666666666666663</v>
      </c>
      <c r="Y85" s="478" t="str">
        <f t="shared" si="11"/>
        <v xml:space="preserve">  </v>
      </c>
    </row>
    <row r="86" spans="1:26" s="27" customFormat="1" ht="32.5" customHeight="1" outlineLevel="2">
      <c r="A86" s="438" t="str">
        <f>'Data Plani vs Ejecutado POA2022'!A82</f>
        <v>Departamento de Educación</v>
      </c>
      <c r="B86" s="365" t="str">
        <f>'Data Plani vs Ejecutado POA2022'!B82</f>
        <v>Programa de Educación Ambiental</v>
      </c>
      <c r="C86" s="374">
        <f>'Data Plani vs Ejecutado POA2022'!C82</f>
        <v>0</v>
      </c>
      <c r="D86" s="390" t="str">
        <f>'Data Plani vs Ejecutado POA2022'!D82</f>
        <v>Cantidad de cooperativas educadas en temas de ambientales</v>
      </c>
      <c r="E86" s="374">
        <f>'Data Plani vs Ejecutado POA2022'!E82</f>
        <v>0</v>
      </c>
      <c r="F86" s="374">
        <f>'Data Plani vs Ejecutado POA2022'!F82</f>
        <v>0</v>
      </c>
      <c r="G86" s="374">
        <f>'Data Plani vs Ejecutado POA2022'!G82</f>
        <v>0</v>
      </c>
      <c r="H86" s="374">
        <f>'Data Plani vs Ejecutado POA2022'!I82</f>
        <v>0</v>
      </c>
      <c r="I86" s="374">
        <f>'Data Plani vs Ejecutado POA2022'!J82</f>
        <v>0</v>
      </c>
      <c r="J86" s="374">
        <f>'Data Plani vs Ejecutado POA2022'!K82</f>
        <v>0</v>
      </c>
      <c r="K86" s="367" t="str">
        <f>'Data Plani vs Ejecutado POA2022'!L82</f>
        <v xml:space="preserve">  </v>
      </c>
      <c r="L86" s="367" t="str">
        <f>'Data Plani vs Ejecutado POA2022'!N82</f>
        <v xml:space="preserve">  </v>
      </c>
      <c r="M86" s="367" t="str">
        <f>'Data Plani vs Ejecutado POA2022'!O82</f>
        <v xml:space="preserve">  </v>
      </c>
      <c r="N86" s="367" t="str">
        <f>'Data Plani vs Ejecutado POA2022'!P82</f>
        <v xml:space="preserve">  </v>
      </c>
      <c r="O86" s="367" t="str">
        <f>'Data Plani vs Ejecutado POA2022'!Q82</f>
        <v xml:space="preserve">  </v>
      </c>
      <c r="P86" s="367" t="str">
        <f>'Data Plani vs Ejecutado POA2022'!R82</f>
        <v xml:space="preserve">  </v>
      </c>
      <c r="Q86" s="374">
        <f>'Data Plani vs Ejecutado POA2022'!T82</f>
        <v>0</v>
      </c>
      <c r="R86" s="374">
        <f>'Data Plani vs Ejecutado POA2022'!U82</f>
        <v>0</v>
      </c>
      <c r="S86" s="374">
        <f>'Data Plani vs Ejecutado POA2022'!V82</f>
        <v>0</v>
      </c>
      <c r="T86" s="374">
        <f>'Data Plani vs Ejecutado POA2022'!W82</f>
        <v>0</v>
      </c>
      <c r="U86" s="374">
        <f>'Data Plani vs Ejecutado POA2022'!X82</f>
        <v>0</v>
      </c>
      <c r="V86" s="374"/>
      <c r="W86" s="374"/>
      <c r="X86" s="388"/>
      <c r="Y86" s="478" t="str">
        <f t="shared" si="11"/>
        <v xml:space="preserve">  </v>
      </c>
    </row>
    <row r="87" spans="1:26" s="27" customFormat="1" ht="26" customHeight="1" outlineLevel="1">
      <c r="A87" s="439" t="s">
        <v>417</v>
      </c>
      <c r="B87" s="396"/>
      <c r="C87" s="397"/>
      <c r="D87" s="396"/>
      <c r="E87" s="397"/>
      <c r="F87" s="397"/>
      <c r="G87" s="397"/>
      <c r="H87" s="397"/>
      <c r="I87" s="397"/>
      <c r="J87" s="398"/>
      <c r="K87" s="377"/>
      <c r="L87" s="377">
        <f>SUBTOTAL(1,L72:L86)</f>
        <v>0.86258503401360542</v>
      </c>
      <c r="M87" s="377"/>
      <c r="N87" s="377">
        <f>SUBTOTAL(1,N72:N86)</f>
        <v>1</v>
      </c>
      <c r="O87" s="377"/>
      <c r="P87" s="377">
        <f>SUBTOTAL(1,P72:P86)</f>
        <v>0.3774285714285715</v>
      </c>
      <c r="Q87" s="374"/>
      <c r="R87" s="374"/>
      <c r="S87" s="374"/>
      <c r="T87" s="374"/>
      <c r="U87" s="378"/>
      <c r="V87" s="377">
        <f>SUBTOTAL(1,V72:V86)</f>
        <v>0.69499999999999995</v>
      </c>
      <c r="W87" s="361">
        <f>AVERAGE(L87:P87)</f>
        <v>0.74667120181405899</v>
      </c>
      <c r="X87" s="379" t="s">
        <v>437</v>
      </c>
      <c r="Y87" s="478">
        <f t="shared" si="11"/>
        <v>0.72083560090702947</v>
      </c>
    </row>
    <row r="88" spans="1:26" s="27" customFormat="1" ht="44.5" customHeight="1" outlineLevel="2">
      <c r="A88" s="438" t="str">
        <f>'Data Plani vs Ejecutado POA2022'!A83</f>
        <v>Dirección de Fiscalización</v>
      </c>
      <c r="B88" s="363" t="str">
        <f>'Data Plani vs Ejecutado POA2022'!B83</f>
        <v>Revisión y Control</v>
      </c>
      <c r="C88" s="382" t="str">
        <f>'Data Plani vs Ejecutado POA2022'!C83</f>
        <v>Estados Financieros</v>
      </c>
      <c r="D88" s="365" t="str">
        <f>'Data Plani vs Ejecutado POA2022'!D83</f>
        <v>Cantidad de Estados Financieros revisados y validados</v>
      </c>
      <c r="E88" s="366">
        <f>'Data Plani vs Ejecutado POA2022'!E83</f>
        <v>195</v>
      </c>
      <c r="F88" s="366">
        <f>'Data Plani vs Ejecutado POA2022'!F83</f>
        <v>275</v>
      </c>
      <c r="G88" s="366">
        <f>'Data Plani vs Ejecutado POA2022'!G83</f>
        <v>362</v>
      </c>
      <c r="H88" s="366">
        <f>'Data Plani vs Ejecutado POA2022'!I83</f>
        <v>195</v>
      </c>
      <c r="I88" s="366">
        <f>'Data Plani vs Ejecutado POA2022'!J83</f>
        <v>275</v>
      </c>
      <c r="J88" s="366">
        <f>'Data Plani vs Ejecutado POA2022'!K83</f>
        <v>175</v>
      </c>
      <c r="K88" s="367">
        <f>'Data Plani vs Ejecutado POA2022'!L83</f>
        <v>1</v>
      </c>
      <c r="L88" s="367">
        <f>'Data Plani vs Ejecutado POA2022'!N83</f>
        <v>1</v>
      </c>
      <c r="M88" s="367">
        <f>'Data Plani vs Ejecutado POA2022'!O83</f>
        <v>1</v>
      </c>
      <c r="N88" s="367">
        <f>'Data Plani vs Ejecutado POA2022'!P83</f>
        <v>1</v>
      </c>
      <c r="O88" s="367">
        <f>'Data Plani vs Ejecutado POA2022'!Q83</f>
        <v>2.0685714285714285</v>
      </c>
      <c r="P88" s="367">
        <f>'Data Plani vs Ejecutado POA2022'!R83</f>
        <v>1</v>
      </c>
      <c r="Q88" s="383">
        <f>'Data Plani vs Ejecutado POA2022'!T83</f>
        <v>1260</v>
      </c>
      <c r="R88" s="383">
        <f>'Data Plani vs Ejecutado POA2022'!U83</f>
        <v>1260</v>
      </c>
      <c r="S88" s="382" t="str">
        <f>'Data Plani vs Ejecutado POA2022'!V83</f>
        <v>Oficio de remisión estados financieros</v>
      </c>
      <c r="T88" s="365" t="str">
        <f>'Data Plani vs Ejecutado POA2022'!W83</f>
        <v>Validación de los estados financieros de las cooperativas para su operatividad.</v>
      </c>
      <c r="U88" s="369">
        <f>'Data Plani vs Ejecutado POA2022'!X83</f>
        <v>9660000</v>
      </c>
      <c r="V88" s="370"/>
      <c r="W88" s="370">
        <f t="shared" ref="W88:W100" si="12">IF(X88&gt;100%,100%,AVERAGE(L88,N88,P88))</f>
        <v>1</v>
      </c>
      <c r="X88" s="371">
        <f t="shared" ref="X88:X100" si="13">AVERAGE(L88,N88,P88)</f>
        <v>1</v>
      </c>
      <c r="Y88" s="478" t="str">
        <f t="shared" si="11"/>
        <v xml:space="preserve">  </v>
      </c>
    </row>
    <row r="89" spans="1:26" s="27" customFormat="1" ht="20.25" customHeight="1" outlineLevel="2">
      <c r="A89" s="438" t="str">
        <f>'Data Plani vs Ejecutado POA2022'!A84</f>
        <v>Dirección de Fiscalización</v>
      </c>
      <c r="B89" s="363" t="str">
        <f>'Data Plani vs Ejecutado POA2022'!B84</f>
        <v>Revisión y Control</v>
      </c>
      <c r="C89" s="382" t="str">
        <f>'Data Plani vs Ejecutado POA2022'!C84</f>
        <v>Estados Financieros</v>
      </c>
      <c r="D89" s="365" t="str">
        <f>'Data Plani vs Ejecutado POA2022'!D84</f>
        <v>Cantidad de Estados Financieros revisados y validados</v>
      </c>
      <c r="E89" s="366">
        <f>'Data Plani vs Ejecutado POA2022'!E84</f>
        <v>195</v>
      </c>
      <c r="F89" s="366">
        <f>'Data Plani vs Ejecutado POA2022'!F84</f>
        <v>275</v>
      </c>
      <c r="G89" s="366">
        <f>'Data Plani vs Ejecutado POA2022'!G84</f>
        <v>362</v>
      </c>
      <c r="H89" s="366">
        <f>'Data Plani vs Ejecutado POA2022'!I84</f>
        <v>195</v>
      </c>
      <c r="I89" s="366">
        <f>'Data Plani vs Ejecutado POA2022'!J84</f>
        <v>275</v>
      </c>
      <c r="J89" s="366">
        <f>'Data Plani vs Ejecutado POA2022'!K84</f>
        <v>175</v>
      </c>
      <c r="K89" s="367">
        <f>'Data Plani vs Ejecutado POA2022'!L84</f>
        <v>1</v>
      </c>
      <c r="L89" s="367">
        <f>'Data Plani vs Ejecutado POA2022'!N84</f>
        <v>1</v>
      </c>
      <c r="M89" s="367">
        <f>'Data Plani vs Ejecutado POA2022'!O84</f>
        <v>1</v>
      </c>
      <c r="N89" s="367">
        <f>'Data Plani vs Ejecutado POA2022'!P84</f>
        <v>1</v>
      </c>
      <c r="O89" s="367">
        <f>'Data Plani vs Ejecutado POA2022'!Q84</f>
        <v>2.0685714285714285</v>
      </c>
      <c r="P89" s="367">
        <f>'Data Plani vs Ejecutado POA2022'!R84</f>
        <v>1</v>
      </c>
      <c r="Q89" s="383">
        <f>'Data Plani vs Ejecutado POA2022'!T84</f>
        <v>15</v>
      </c>
      <c r="R89" s="383">
        <f>'Data Plani vs Ejecutado POA2022'!U84</f>
        <v>15</v>
      </c>
      <c r="S89" s="382" t="str">
        <f>'Data Plani vs Ejecutado POA2022'!V84</f>
        <v>Lista de control</v>
      </c>
      <c r="T89" s="365">
        <f>'Data Plani vs Ejecutado POA2022'!W84</f>
        <v>0</v>
      </c>
      <c r="U89" s="369">
        <f>'Data Plani vs Ejecutado POA2022'!X84</f>
        <v>0</v>
      </c>
      <c r="V89" s="370"/>
      <c r="W89" s="370">
        <f t="shared" si="12"/>
        <v>1</v>
      </c>
      <c r="X89" s="371">
        <f t="shared" si="13"/>
        <v>1</v>
      </c>
      <c r="Y89" s="478" t="str">
        <f t="shared" si="11"/>
        <v xml:space="preserve">  </v>
      </c>
    </row>
    <row r="90" spans="1:26" s="27" customFormat="1" ht="21.75" customHeight="1" outlineLevel="2">
      <c r="A90" s="438" t="str">
        <f>'Data Plani vs Ejecutado POA2022'!A85</f>
        <v>Dirección de Fiscalización</v>
      </c>
      <c r="B90" s="363" t="str">
        <f>'Data Plani vs Ejecutado POA2022'!B85</f>
        <v>Revisión y Control</v>
      </c>
      <c r="C90" s="382" t="str">
        <f>'Data Plani vs Ejecutado POA2022'!C85</f>
        <v>Programación</v>
      </c>
      <c r="D90" s="365" t="str">
        <f>'Data Plani vs Ejecutado POA2022'!D85</f>
        <v>Cantidad de Estados Financieros revisados y validados</v>
      </c>
      <c r="E90" s="366">
        <f>'Data Plani vs Ejecutado POA2022'!E85</f>
        <v>1</v>
      </c>
      <c r="F90" s="366">
        <f>'Data Plani vs Ejecutado POA2022'!F85</f>
        <v>1</v>
      </c>
      <c r="G90" s="366">
        <f>'Data Plani vs Ejecutado POA2022'!G85</f>
        <v>362</v>
      </c>
      <c r="H90" s="366">
        <f>'Data Plani vs Ejecutado POA2022'!I85</f>
        <v>1</v>
      </c>
      <c r="I90" s="366">
        <f>'Data Plani vs Ejecutado POA2022'!J85</f>
        <v>1</v>
      </c>
      <c r="J90" s="366">
        <f>'Data Plani vs Ejecutado POA2022'!K85</f>
        <v>1</v>
      </c>
      <c r="K90" s="367">
        <f>'Data Plani vs Ejecutado POA2022'!L85</f>
        <v>1</v>
      </c>
      <c r="L90" s="367">
        <f>'Data Plani vs Ejecutado POA2022'!N85</f>
        <v>1</v>
      </c>
      <c r="M90" s="367">
        <f>'Data Plani vs Ejecutado POA2022'!O85</f>
        <v>1</v>
      </c>
      <c r="N90" s="367">
        <f>'Data Plani vs Ejecutado POA2022'!P85</f>
        <v>1</v>
      </c>
      <c r="O90" s="367">
        <f>'Data Plani vs Ejecutado POA2022'!Q85</f>
        <v>362</v>
      </c>
      <c r="P90" s="367">
        <f>'Data Plani vs Ejecutado POA2022'!R85</f>
        <v>1</v>
      </c>
      <c r="Q90" s="368">
        <f>'Data Plani vs Ejecutado POA2022'!T85</f>
        <v>1</v>
      </c>
      <c r="R90" s="383">
        <f>'Data Plani vs Ejecutado POA2022'!U85</f>
        <v>1</v>
      </c>
      <c r="S90" s="382" t="str">
        <f>'Data Plani vs Ejecutado POA2022'!V85</f>
        <v>Orden de trabajo</v>
      </c>
      <c r="T90" s="365">
        <f>'Data Plani vs Ejecutado POA2022'!W85</f>
        <v>0</v>
      </c>
      <c r="U90" s="369">
        <f>'Data Plani vs Ejecutado POA2022'!X85</f>
        <v>0</v>
      </c>
      <c r="V90" s="370"/>
      <c r="W90" s="370">
        <f t="shared" si="12"/>
        <v>1</v>
      </c>
      <c r="X90" s="371">
        <f t="shared" si="13"/>
        <v>1</v>
      </c>
      <c r="Y90" s="478" t="str">
        <f t="shared" si="11"/>
        <v xml:space="preserve">  </v>
      </c>
    </row>
    <row r="91" spans="1:26" s="27" customFormat="1" ht="46" customHeight="1" outlineLevel="2">
      <c r="A91" s="438" t="str">
        <f>'Data Plani vs Ejecutado POA2022'!A86</f>
        <v>Dirección de Fiscalización</v>
      </c>
      <c r="B91" s="363" t="str">
        <f>'Data Plani vs Ejecutado POA2022'!B86</f>
        <v>Fiscalización e Inspección</v>
      </c>
      <c r="C91" s="373" t="str">
        <f>'Data Plani vs Ejecutado POA2022'!C86</f>
        <v>Coordinación</v>
      </c>
      <c r="D91" s="365" t="str">
        <f>'Data Plani vs Ejecutado POA2022'!D86</f>
        <v>Cantidad Cooperativas Fiscalizadas e inpeccionadas</v>
      </c>
      <c r="E91" s="366">
        <f>'Data Plani vs Ejecutado POA2022'!E86</f>
        <v>6</v>
      </c>
      <c r="F91" s="366">
        <f>'Data Plani vs Ejecutado POA2022'!F86</f>
        <v>6</v>
      </c>
      <c r="G91" s="366">
        <f>'Data Plani vs Ejecutado POA2022'!G86</f>
        <v>362</v>
      </c>
      <c r="H91" s="366">
        <f>'Data Plani vs Ejecutado POA2022'!I86</f>
        <v>6</v>
      </c>
      <c r="I91" s="366">
        <f>'Data Plani vs Ejecutado POA2022'!J86</f>
        <v>6</v>
      </c>
      <c r="J91" s="366">
        <f>'Data Plani vs Ejecutado POA2022'!K86</f>
        <v>6</v>
      </c>
      <c r="K91" s="367">
        <f>'Data Plani vs Ejecutado POA2022'!L86</f>
        <v>1</v>
      </c>
      <c r="L91" s="367">
        <f>'Data Plani vs Ejecutado POA2022'!N86</f>
        <v>1</v>
      </c>
      <c r="M91" s="367">
        <f>'Data Plani vs Ejecutado POA2022'!O86</f>
        <v>1</v>
      </c>
      <c r="N91" s="367">
        <f>'Data Plani vs Ejecutado POA2022'!P86</f>
        <v>1</v>
      </c>
      <c r="O91" s="367">
        <f>'Data Plani vs Ejecutado POA2022'!Q86</f>
        <v>60.333333333333336</v>
      </c>
      <c r="P91" s="367">
        <f>'Data Plani vs Ejecutado POA2022'!R86</f>
        <v>1</v>
      </c>
      <c r="Q91" s="366">
        <f>'Data Plani vs Ejecutado POA2022'!T86</f>
        <v>1</v>
      </c>
      <c r="R91" s="383">
        <f>'Data Plani vs Ejecutado POA2022'!U86</f>
        <v>1</v>
      </c>
      <c r="S91" s="382" t="str">
        <f>'Data Plani vs Ejecutado POA2022'!V86</f>
        <v>Solicitud viático y transporte</v>
      </c>
      <c r="T91" s="365" t="str">
        <f>'Data Plani vs Ejecutado POA2022'!W86</f>
        <v>Auditorias de todas las cooperativas activas.</v>
      </c>
      <c r="U91" s="369">
        <f>'Data Plani vs Ejecutado POA2022'!X86</f>
        <v>0</v>
      </c>
      <c r="V91" s="370"/>
      <c r="W91" s="370">
        <f t="shared" si="12"/>
        <v>1</v>
      </c>
      <c r="X91" s="371">
        <f t="shared" si="13"/>
        <v>1</v>
      </c>
      <c r="Y91" s="478" t="str">
        <f t="shared" si="11"/>
        <v xml:space="preserve">  </v>
      </c>
    </row>
    <row r="92" spans="1:26" s="27" customFormat="1" ht="30" customHeight="1" outlineLevel="2">
      <c r="A92" s="438" t="str">
        <f>'Data Plani vs Ejecutado POA2022'!A87</f>
        <v>Dirección de Fiscalización</v>
      </c>
      <c r="B92" s="363" t="str">
        <f>'Data Plani vs Ejecutado POA2022'!B87</f>
        <v>Fiscalización e Inspección</v>
      </c>
      <c r="C92" s="382" t="str">
        <f>'Data Plani vs Ejecutado POA2022'!C87</f>
        <v>Fiscalización e inspección</v>
      </c>
      <c r="D92" s="365" t="str">
        <f>'Data Plani vs Ejecutado POA2022'!D87</f>
        <v>Cantidad Cooperativas Fiscalizadas e inpeccionadas</v>
      </c>
      <c r="E92" s="366">
        <f>'Data Plani vs Ejecutado POA2022'!E87</f>
        <v>96</v>
      </c>
      <c r="F92" s="366">
        <f>'Data Plani vs Ejecutado POA2022'!F87</f>
        <v>275</v>
      </c>
      <c r="G92" s="366">
        <f>'Data Plani vs Ejecutado POA2022'!G87</f>
        <v>362</v>
      </c>
      <c r="H92" s="366">
        <f>'Data Plani vs Ejecutado POA2022'!I87</f>
        <v>195</v>
      </c>
      <c r="I92" s="366">
        <f>'Data Plani vs Ejecutado POA2022'!J87</f>
        <v>275</v>
      </c>
      <c r="J92" s="366">
        <f>'Data Plani vs Ejecutado POA2022'!K87</f>
        <v>175</v>
      </c>
      <c r="K92" s="367">
        <f>'Data Plani vs Ejecutado POA2022'!L87</f>
        <v>0.49230769230769234</v>
      </c>
      <c r="L92" s="367">
        <f>'Data Plani vs Ejecutado POA2022'!N87</f>
        <v>0.49230769230769234</v>
      </c>
      <c r="M92" s="367">
        <f>'Data Plani vs Ejecutado POA2022'!O87</f>
        <v>1</v>
      </c>
      <c r="N92" s="367">
        <f>'Data Plani vs Ejecutado POA2022'!P87</f>
        <v>1</v>
      </c>
      <c r="O92" s="367">
        <f>'Data Plani vs Ejecutado POA2022'!Q87</f>
        <v>2.0685714285714285</v>
      </c>
      <c r="P92" s="367">
        <f>'Data Plani vs Ejecutado POA2022'!R87</f>
        <v>1</v>
      </c>
      <c r="Q92" s="366">
        <f>'Data Plani vs Ejecutado POA2022'!T87</f>
        <v>15</v>
      </c>
      <c r="R92" s="383">
        <f>'Data Plani vs Ejecutado POA2022'!U87</f>
        <v>15</v>
      </c>
      <c r="S92" s="382" t="str">
        <f>'Data Plani vs Ejecutado POA2022'!V87</f>
        <v xml:space="preserve"> Requerimientos de la revisión e inspección estados financieros</v>
      </c>
      <c r="T92" s="365">
        <f>'Data Plani vs Ejecutado POA2022'!W87</f>
        <v>0</v>
      </c>
      <c r="U92" s="369">
        <f>'Data Plani vs Ejecutado POA2022'!X87</f>
        <v>0</v>
      </c>
      <c r="V92" s="370">
        <v>1</v>
      </c>
      <c r="W92" s="370">
        <f t="shared" si="12"/>
        <v>0.83076923076923082</v>
      </c>
      <c r="X92" s="371">
        <f t="shared" si="13"/>
        <v>0.83076923076923082</v>
      </c>
      <c r="Y92" s="478">
        <f t="shared" si="11"/>
        <v>0.91538461538461546</v>
      </c>
    </row>
    <row r="93" spans="1:26" s="27" customFormat="1" ht="46" customHeight="1" outlineLevel="2">
      <c r="A93" s="438" t="str">
        <f>'Data Plani vs Ejecutado POA2022'!A88</f>
        <v>Dirección de Fiscalización</v>
      </c>
      <c r="B93" s="363" t="str">
        <f>'Data Plani vs Ejecutado POA2022'!B88</f>
        <v>Fiscalización e Inspección</v>
      </c>
      <c r="C93" s="373" t="str">
        <f>'Data Plani vs Ejecutado POA2022'!C88</f>
        <v>Informes</v>
      </c>
      <c r="D93" s="365" t="str">
        <f>'Data Plani vs Ejecutado POA2022'!D88</f>
        <v>Cantidad Cooperativas Fiscalizadas e inpeccionadas</v>
      </c>
      <c r="E93" s="366">
        <f>'Data Plani vs Ejecutado POA2022'!E88</f>
        <v>90</v>
      </c>
      <c r="F93" s="366">
        <f>'Data Plani vs Ejecutado POA2022'!F88</f>
        <v>275</v>
      </c>
      <c r="G93" s="366">
        <f>'Data Plani vs Ejecutado POA2022'!G88</f>
        <v>362</v>
      </c>
      <c r="H93" s="366">
        <f>'Data Plani vs Ejecutado POA2022'!I88</f>
        <v>195</v>
      </c>
      <c r="I93" s="366">
        <f>'Data Plani vs Ejecutado POA2022'!J88</f>
        <v>275</v>
      </c>
      <c r="J93" s="366">
        <f>'Data Plani vs Ejecutado POA2022'!K88</f>
        <v>175</v>
      </c>
      <c r="K93" s="367">
        <f>'Data Plani vs Ejecutado POA2022'!L88</f>
        <v>0.46153846153846156</v>
      </c>
      <c r="L93" s="367">
        <f>'Data Plani vs Ejecutado POA2022'!N88</f>
        <v>0.46153846153846156</v>
      </c>
      <c r="M93" s="367">
        <f>'Data Plani vs Ejecutado POA2022'!O88</f>
        <v>1</v>
      </c>
      <c r="N93" s="367">
        <f>'Data Plani vs Ejecutado POA2022'!P88</f>
        <v>1</v>
      </c>
      <c r="O93" s="367">
        <f>'Data Plani vs Ejecutado POA2022'!Q88</f>
        <v>2.0685714285714285</v>
      </c>
      <c r="P93" s="367">
        <f>'Data Plani vs Ejecutado POA2022'!R88</f>
        <v>1</v>
      </c>
      <c r="Q93" s="368">
        <f>'Data Plani vs Ejecutado POA2022'!T88</f>
        <v>15</v>
      </c>
      <c r="R93" s="383">
        <f>'Data Plani vs Ejecutado POA2022'!U88</f>
        <v>15</v>
      </c>
      <c r="S93" s="382" t="str">
        <f>'Data Plani vs Ejecutado POA2022'!V88</f>
        <v>Informe, Fichas de control de visitas, formulario revisión</v>
      </c>
      <c r="T93" s="365">
        <f>'Data Plani vs Ejecutado POA2022'!W88</f>
        <v>0</v>
      </c>
      <c r="U93" s="369">
        <f>'Data Plani vs Ejecutado POA2022'!X88</f>
        <v>0</v>
      </c>
      <c r="V93" s="370"/>
      <c r="W93" s="370">
        <f t="shared" si="12"/>
        <v>0.8205128205128206</v>
      </c>
      <c r="X93" s="371">
        <f t="shared" si="13"/>
        <v>0.8205128205128206</v>
      </c>
      <c r="Y93" s="478" t="str">
        <f t="shared" si="11"/>
        <v xml:space="preserve">  </v>
      </c>
    </row>
    <row r="94" spans="1:26" s="27" customFormat="1" ht="30" customHeight="1" outlineLevel="2">
      <c r="A94" s="438" t="str">
        <f>'Data Plani vs Ejecutado POA2022'!A89</f>
        <v>Dirección de Fiscalización</v>
      </c>
      <c r="B94" s="363" t="str">
        <f>'Data Plani vs Ejecutado POA2022'!B89</f>
        <v>Fiscalización e Inspección</v>
      </c>
      <c r="C94" s="373" t="str">
        <f>'Data Plani vs Ejecutado POA2022'!C89</f>
        <v>Informes</v>
      </c>
      <c r="D94" s="365" t="str">
        <f>'Data Plani vs Ejecutado POA2022'!D89</f>
        <v>Cantidad Cooperativas Fiscalizadas e inpeccionadas</v>
      </c>
      <c r="E94" s="366">
        <f>'Data Plani vs Ejecutado POA2022'!E89</f>
        <v>40</v>
      </c>
      <c r="F94" s="366">
        <f>'Data Plani vs Ejecutado POA2022'!F89</f>
        <v>0</v>
      </c>
      <c r="G94" s="366">
        <f>'Data Plani vs Ejecutado POA2022'!G89</f>
        <v>2</v>
      </c>
      <c r="H94" s="366">
        <f>'Data Plani vs Ejecutado POA2022'!I89</f>
        <v>0</v>
      </c>
      <c r="I94" s="366">
        <f>'Data Plani vs Ejecutado POA2022'!J89</f>
        <v>0</v>
      </c>
      <c r="J94" s="366">
        <f>'Data Plani vs Ejecutado POA2022'!K89</f>
        <v>50</v>
      </c>
      <c r="K94" s="367" t="str">
        <f>'Data Plani vs Ejecutado POA2022'!L89</f>
        <v xml:space="preserve">  </v>
      </c>
      <c r="L94" s="367" t="str">
        <f>'Data Plani vs Ejecutado POA2022'!N89</f>
        <v xml:space="preserve">  </v>
      </c>
      <c r="M94" s="367" t="str">
        <f>'Data Plani vs Ejecutado POA2022'!O89</f>
        <v xml:space="preserve">  </v>
      </c>
      <c r="N94" s="367" t="str">
        <f>'Data Plani vs Ejecutado POA2022'!P89</f>
        <v xml:space="preserve">  </v>
      </c>
      <c r="O94" s="367">
        <f>'Data Plani vs Ejecutado POA2022'!Q89</f>
        <v>0.04</v>
      </c>
      <c r="P94" s="367">
        <f>'Data Plani vs Ejecutado POA2022'!R89</f>
        <v>0.04</v>
      </c>
      <c r="Q94" s="368">
        <f>'Data Plani vs Ejecutado POA2022'!T89</f>
        <v>5</v>
      </c>
      <c r="R94" s="383">
        <f>'Data Plani vs Ejecutado POA2022'!U89</f>
        <v>5</v>
      </c>
      <c r="S94" s="382" t="str">
        <f>'Data Plani vs Ejecutado POA2022'!V89</f>
        <v>Control de la fiscalización</v>
      </c>
      <c r="T94" s="365">
        <f>'Data Plani vs Ejecutado POA2022'!W89</f>
        <v>0</v>
      </c>
      <c r="U94" s="369">
        <f>'Data Plani vs Ejecutado POA2022'!X89</f>
        <v>0</v>
      </c>
      <c r="V94" s="370"/>
      <c r="W94" s="370">
        <f t="shared" si="12"/>
        <v>0.04</v>
      </c>
      <c r="X94" s="371">
        <f t="shared" si="13"/>
        <v>0.04</v>
      </c>
      <c r="Y94" s="478" t="str">
        <f t="shared" si="11"/>
        <v xml:space="preserve">  </v>
      </c>
    </row>
    <row r="95" spans="1:26" s="27" customFormat="1" ht="19.5" customHeight="1" outlineLevel="2">
      <c r="A95" s="438" t="str">
        <f>'Data Plani vs Ejecutado POA2022'!A90</f>
        <v>Dirección de Fiscalización</v>
      </c>
      <c r="B95" s="363" t="str">
        <f>'Data Plani vs Ejecutado POA2022'!B90</f>
        <v>Recaudación de Reserva Educativa</v>
      </c>
      <c r="C95" s="373" t="str">
        <f>'Data Plani vs Ejecutado POA2022'!C90</f>
        <v>Revisión</v>
      </c>
      <c r="D95" s="365" t="str">
        <f>'Data Plani vs Ejecutado POA2022'!D90</f>
        <v xml:space="preserve">Cantidad de cooperativas certificadas por cumplmiento de Reserva Educativa </v>
      </c>
      <c r="E95" s="366">
        <f>'Data Plani vs Ejecutado POA2022'!E90</f>
        <v>55</v>
      </c>
      <c r="F95" s="366">
        <f>'Data Plani vs Ejecutado POA2022'!F90</f>
        <v>130</v>
      </c>
      <c r="G95" s="366">
        <f>'Data Plani vs Ejecutado POA2022'!G90</f>
        <v>20</v>
      </c>
      <c r="H95" s="366">
        <f>'Data Plani vs Ejecutado POA2022'!I90</f>
        <v>65</v>
      </c>
      <c r="I95" s="366">
        <f>'Data Plani vs Ejecutado POA2022'!J90</f>
        <v>130</v>
      </c>
      <c r="J95" s="366">
        <f>'Data Plani vs Ejecutado POA2022'!K90</f>
        <v>175</v>
      </c>
      <c r="K95" s="367">
        <f>'Data Plani vs Ejecutado POA2022'!L90</f>
        <v>0.84615384615384615</v>
      </c>
      <c r="L95" s="367">
        <f>'Data Plani vs Ejecutado POA2022'!N90</f>
        <v>0.84615384615384615</v>
      </c>
      <c r="M95" s="367">
        <f>'Data Plani vs Ejecutado POA2022'!O90</f>
        <v>1</v>
      </c>
      <c r="N95" s="367">
        <f>'Data Plani vs Ejecutado POA2022'!P90</f>
        <v>1</v>
      </c>
      <c r="O95" s="367">
        <f>'Data Plani vs Ejecutado POA2022'!Q90</f>
        <v>0.11428571428571428</v>
      </c>
      <c r="P95" s="367">
        <f>'Data Plani vs Ejecutado POA2022'!R90</f>
        <v>0.11428571428571428</v>
      </c>
      <c r="Q95" s="383">
        <f>'Data Plani vs Ejecutado POA2022'!T90</f>
        <v>13</v>
      </c>
      <c r="R95" s="383">
        <f>'Data Plani vs Ejecutado POA2022'!U90</f>
        <v>13</v>
      </c>
      <c r="S95" s="382" t="str">
        <f>'Data Plani vs Ejecutado POA2022'!V90</f>
        <v>Oficio para el pago de la reserva educativa</v>
      </c>
      <c r="T95" s="365" t="str">
        <f>'Data Plani vs Ejecutado POA2022'!W90</f>
        <v>Garantía de recibimiento de los fondos de las reservas educativas que cada cooperativa tiene que pagar</v>
      </c>
      <c r="U95" s="369">
        <f>'Data Plani vs Ejecutado POA2022'!X90</f>
        <v>0</v>
      </c>
      <c r="V95" s="370">
        <v>0.8</v>
      </c>
      <c r="W95" s="370">
        <f t="shared" si="12"/>
        <v>0.65347985347985349</v>
      </c>
      <c r="X95" s="371">
        <f t="shared" si="13"/>
        <v>0.65347985347985349</v>
      </c>
      <c r="Y95" s="478">
        <f t="shared" si="11"/>
        <v>0.72673992673992682</v>
      </c>
    </row>
    <row r="96" spans="1:26" s="27" customFormat="1" ht="44.5" customHeight="1" outlineLevel="2">
      <c r="A96" s="438" t="str">
        <f>'Data Plani vs Ejecutado POA2022'!A91</f>
        <v>Dirección de Fiscalización</v>
      </c>
      <c r="B96" s="363" t="str">
        <f>'Data Plani vs Ejecutado POA2022'!B91</f>
        <v>Recaudación de Reserva Educativa</v>
      </c>
      <c r="C96" s="373" t="str">
        <f>'Data Plani vs Ejecutado POA2022'!C91</f>
        <v>Pagos</v>
      </c>
      <c r="D96" s="365" t="str">
        <f>'Data Plani vs Ejecutado POA2022'!D91</f>
        <v xml:space="preserve">Cantidad de cooperativas certificadas por cumplmiento de Reserva Educativa </v>
      </c>
      <c r="E96" s="366">
        <f>'Data Plani vs Ejecutado POA2022'!E91</f>
        <v>65</v>
      </c>
      <c r="F96" s="366">
        <f>'Data Plani vs Ejecutado POA2022'!F91</f>
        <v>130</v>
      </c>
      <c r="G96" s="366">
        <f>'Data Plani vs Ejecutado POA2022'!G91</f>
        <v>28</v>
      </c>
      <c r="H96" s="366">
        <f>'Data Plani vs Ejecutado POA2022'!I91</f>
        <v>65</v>
      </c>
      <c r="I96" s="366">
        <f>'Data Plani vs Ejecutado POA2022'!J91</f>
        <v>130</v>
      </c>
      <c r="J96" s="366">
        <f>'Data Plani vs Ejecutado POA2022'!K91</f>
        <v>175</v>
      </c>
      <c r="K96" s="367">
        <f>'Data Plani vs Ejecutado POA2022'!L91</f>
        <v>1</v>
      </c>
      <c r="L96" s="367">
        <f>'Data Plani vs Ejecutado POA2022'!N91</f>
        <v>1</v>
      </c>
      <c r="M96" s="367">
        <f>'Data Plani vs Ejecutado POA2022'!O91</f>
        <v>1</v>
      </c>
      <c r="N96" s="367">
        <f>'Data Plani vs Ejecutado POA2022'!P91</f>
        <v>1</v>
      </c>
      <c r="O96" s="367">
        <f>'Data Plani vs Ejecutado POA2022'!Q91</f>
        <v>0.16</v>
      </c>
      <c r="P96" s="367">
        <f>'Data Plani vs Ejecutado POA2022'!R91</f>
        <v>0.16</v>
      </c>
      <c r="Q96" s="383">
        <f>'Data Plani vs Ejecutado POA2022'!T91</f>
        <v>80</v>
      </c>
      <c r="R96" s="383">
        <f>'Data Plani vs Ejecutado POA2022'!U91</f>
        <v>80</v>
      </c>
      <c r="S96" s="382" t="str">
        <f>'Data Plani vs Ejecutado POA2022'!V91</f>
        <v>Cheque y Recibo</v>
      </c>
      <c r="T96" s="365">
        <f>'Data Plani vs Ejecutado POA2022'!W91</f>
        <v>0</v>
      </c>
      <c r="U96" s="369">
        <f>'Data Plani vs Ejecutado POA2022'!X91</f>
        <v>0</v>
      </c>
      <c r="V96" s="370"/>
      <c r="W96" s="370">
        <f t="shared" si="12"/>
        <v>0.72000000000000008</v>
      </c>
      <c r="X96" s="371">
        <f t="shared" si="13"/>
        <v>0.72000000000000008</v>
      </c>
      <c r="Y96" s="478" t="str">
        <f t="shared" si="11"/>
        <v xml:space="preserve">  </v>
      </c>
    </row>
    <row r="97" spans="1:25" s="27" customFormat="1" ht="46" customHeight="1" outlineLevel="2">
      <c r="A97" s="438" t="str">
        <f>'Data Plani vs Ejecutado POA2022'!A92</f>
        <v>Dirección de Fiscalización</v>
      </c>
      <c r="B97" s="363" t="str">
        <f>'Data Plani vs Ejecutado POA2022'!B92</f>
        <v>Recaudación de Reserva Educativa</v>
      </c>
      <c r="C97" s="373" t="str">
        <f>'Data Plani vs Ejecutado POA2022'!C92</f>
        <v>Certificación</v>
      </c>
      <c r="D97" s="365" t="str">
        <f>'Data Plani vs Ejecutado POA2022'!D92</f>
        <v xml:space="preserve">Cantidad de cooperativas certificadas por cumplmiento de Reserva Educativa </v>
      </c>
      <c r="E97" s="366">
        <f>'Data Plani vs Ejecutado POA2022'!E92</f>
        <v>67</v>
      </c>
      <c r="F97" s="366">
        <f>'Data Plani vs Ejecutado POA2022'!F92</f>
        <v>275</v>
      </c>
      <c r="G97" s="366">
        <f>'Data Plani vs Ejecutado POA2022'!G92</f>
        <v>217</v>
      </c>
      <c r="H97" s="366">
        <f>'Data Plani vs Ejecutado POA2022'!I92</f>
        <v>195</v>
      </c>
      <c r="I97" s="366">
        <f>'Data Plani vs Ejecutado POA2022'!J92</f>
        <v>275</v>
      </c>
      <c r="J97" s="366">
        <f>'Data Plani vs Ejecutado POA2022'!K92</f>
        <v>175</v>
      </c>
      <c r="K97" s="367">
        <f>'Data Plani vs Ejecutado POA2022'!L92</f>
        <v>0.34358974358974359</v>
      </c>
      <c r="L97" s="367">
        <f>'Data Plani vs Ejecutado POA2022'!N92</f>
        <v>0.34358974358974359</v>
      </c>
      <c r="M97" s="367">
        <f>'Data Plani vs Ejecutado POA2022'!O92</f>
        <v>1</v>
      </c>
      <c r="N97" s="367">
        <f>'Data Plani vs Ejecutado POA2022'!P92</f>
        <v>1</v>
      </c>
      <c r="O97" s="367">
        <f>'Data Plani vs Ejecutado POA2022'!Q92</f>
        <v>1.24</v>
      </c>
      <c r="P97" s="367">
        <f>'Data Plani vs Ejecutado POA2022'!R92</f>
        <v>1</v>
      </c>
      <c r="Q97" s="383">
        <f>'Data Plani vs Ejecutado POA2022'!T92</f>
        <v>560</v>
      </c>
      <c r="R97" s="383">
        <f>'Data Plani vs Ejecutado POA2022'!U92</f>
        <v>560</v>
      </c>
      <c r="S97" s="382" t="str">
        <f>'Data Plani vs Ejecutado POA2022'!V92</f>
        <v>Certificación y carta de compromiso</v>
      </c>
      <c r="T97" s="365">
        <f>'Data Plani vs Ejecutado POA2022'!W92</f>
        <v>0</v>
      </c>
      <c r="U97" s="369">
        <f>'Data Plani vs Ejecutado POA2022'!X92</f>
        <v>0</v>
      </c>
      <c r="V97" s="370">
        <v>1</v>
      </c>
      <c r="W97" s="370">
        <f t="shared" si="12"/>
        <v>0.7811965811965812</v>
      </c>
      <c r="X97" s="371">
        <f t="shared" si="13"/>
        <v>0.7811965811965812</v>
      </c>
      <c r="Y97" s="478">
        <f t="shared" si="11"/>
        <v>0.89059829059829054</v>
      </c>
    </row>
    <row r="98" spans="1:25" s="27" customFormat="1" ht="46" customHeight="1" outlineLevel="2">
      <c r="A98" s="438" t="str">
        <f>'Data Plani vs Ejecutado POA2022'!A93</f>
        <v>Dirección de Fiscalización</v>
      </c>
      <c r="B98" s="363" t="str">
        <f>'Data Plani vs Ejecutado POA2022'!B93</f>
        <v>Cooperativa en Proceso de Liquidación</v>
      </c>
      <c r="C98" s="382" t="str">
        <f>'Data Plani vs Ejecutado POA2022'!C93</f>
        <v>Levantamientos</v>
      </c>
      <c r="D98" s="365" t="str">
        <f>'Data Plani vs Ejecutado POA2022'!D93</f>
        <v>Cantidad de Cooperativas Liquidadas</v>
      </c>
      <c r="E98" s="366">
        <f>'Data Plani vs Ejecutado POA2022'!E93</f>
        <v>10</v>
      </c>
      <c r="F98" s="366">
        <f>'Data Plani vs Ejecutado POA2022'!F93</f>
        <v>50</v>
      </c>
      <c r="G98" s="366">
        <f>'Data Plani vs Ejecutado POA2022'!G93</f>
        <v>1</v>
      </c>
      <c r="H98" s="366">
        <f>'Data Plani vs Ejecutado POA2022'!I93</f>
        <v>0</v>
      </c>
      <c r="I98" s="366">
        <f>'Data Plani vs Ejecutado POA2022'!J93</f>
        <v>50</v>
      </c>
      <c r="J98" s="366">
        <f>'Data Plani vs Ejecutado POA2022'!K93</f>
        <v>0</v>
      </c>
      <c r="K98" s="367" t="str">
        <f>'Data Plani vs Ejecutado POA2022'!L93</f>
        <v xml:space="preserve">  </v>
      </c>
      <c r="L98" s="367" t="str">
        <f>'Data Plani vs Ejecutado POA2022'!N93</f>
        <v xml:space="preserve">  </v>
      </c>
      <c r="M98" s="367">
        <f>'Data Plani vs Ejecutado POA2022'!O93</f>
        <v>1</v>
      </c>
      <c r="N98" s="367">
        <f>'Data Plani vs Ejecutado POA2022'!P93</f>
        <v>1</v>
      </c>
      <c r="O98" s="367" t="str">
        <f>'Data Plani vs Ejecutado POA2022'!Q93</f>
        <v xml:space="preserve">  </v>
      </c>
      <c r="P98" s="367" t="str">
        <f>'Data Plani vs Ejecutado POA2022'!R93</f>
        <v xml:space="preserve">  </v>
      </c>
      <c r="Q98" s="383">
        <f>'Data Plani vs Ejecutado POA2022'!T93</f>
        <v>112</v>
      </c>
      <c r="R98" s="383">
        <f>'Data Plani vs Ejecutado POA2022'!U93</f>
        <v>112</v>
      </c>
      <c r="S98" s="365" t="str">
        <f>'Data Plani vs Ejecutado POA2022'!V93</f>
        <v>Listado, informe y foto</v>
      </c>
      <c r="T98" s="365" t="str">
        <f>'Data Plani vs Ejecutado POA2022'!W93</f>
        <v xml:space="preserve">Cooperativas sin funcionamiento liquidadas </v>
      </c>
      <c r="U98" s="369">
        <f>'Data Plani vs Ejecutado POA2022'!X93</f>
        <v>0</v>
      </c>
      <c r="V98" s="370"/>
      <c r="W98" s="370">
        <f t="shared" si="12"/>
        <v>1</v>
      </c>
      <c r="X98" s="371">
        <f t="shared" si="13"/>
        <v>1</v>
      </c>
      <c r="Y98" s="478" t="str">
        <f t="shared" si="11"/>
        <v xml:space="preserve">  </v>
      </c>
    </row>
    <row r="99" spans="1:25" s="27" customFormat="1" ht="46" customHeight="1" outlineLevel="2">
      <c r="A99" s="438" t="str">
        <f>'Data Plani vs Ejecutado POA2022'!A94</f>
        <v>Dirección de Fiscalización</v>
      </c>
      <c r="B99" s="363" t="str">
        <f>'Data Plani vs Ejecutado POA2022'!B94</f>
        <v>Cooperativa en Proceso de Liquidación</v>
      </c>
      <c r="C99" s="382" t="str">
        <f>'Data Plani vs Ejecutado POA2022'!C94</f>
        <v>Reunión Consejo</v>
      </c>
      <c r="D99" s="365" t="str">
        <f>'Data Plani vs Ejecutado POA2022'!D94</f>
        <v>Cantidad de Cooperativas Liquidadas</v>
      </c>
      <c r="E99" s="366">
        <f>'Data Plani vs Ejecutado POA2022'!E94</f>
        <v>1</v>
      </c>
      <c r="F99" s="366">
        <f>'Data Plani vs Ejecutado POA2022'!F94</f>
        <v>50</v>
      </c>
      <c r="G99" s="366">
        <f>'Data Plani vs Ejecutado POA2022'!G94</f>
        <v>2</v>
      </c>
      <c r="H99" s="366">
        <f>'Data Plani vs Ejecutado POA2022'!I94</f>
        <v>0</v>
      </c>
      <c r="I99" s="366">
        <f>'Data Plani vs Ejecutado POA2022'!J94</f>
        <v>50</v>
      </c>
      <c r="J99" s="366">
        <f>'Data Plani vs Ejecutado POA2022'!K94</f>
        <v>0</v>
      </c>
      <c r="K99" s="367" t="str">
        <f>'Data Plani vs Ejecutado POA2022'!L94</f>
        <v xml:space="preserve">  </v>
      </c>
      <c r="L99" s="367" t="str">
        <f>'Data Plani vs Ejecutado POA2022'!N94</f>
        <v xml:space="preserve">  </v>
      </c>
      <c r="M99" s="367">
        <f>'Data Plani vs Ejecutado POA2022'!O94</f>
        <v>1</v>
      </c>
      <c r="N99" s="367">
        <f>'Data Plani vs Ejecutado POA2022'!P94</f>
        <v>1</v>
      </c>
      <c r="O99" s="367" t="str">
        <f>'Data Plani vs Ejecutado POA2022'!Q94</f>
        <v xml:space="preserve">  </v>
      </c>
      <c r="P99" s="367" t="str">
        <f>'Data Plani vs Ejecutado POA2022'!R94</f>
        <v xml:space="preserve">  </v>
      </c>
      <c r="Q99" s="383">
        <f>'Data Plani vs Ejecutado POA2022'!T94</f>
        <v>140</v>
      </c>
      <c r="R99" s="383">
        <f>'Data Plani vs Ejecutado POA2022'!U94</f>
        <v>140</v>
      </c>
      <c r="S99" s="365" t="str">
        <f>'Data Plani vs Ejecutado POA2022'!V94</f>
        <v>Listado, informe y foto</v>
      </c>
      <c r="T99" s="365">
        <f>'Data Plani vs Ejecutado POA2022'!W94</f>
        <v>0</v>
      </c>
      <c r="U99" s="369">
        <f>'Data Plani vs Ejecutado POA2022'!X94</f>
        <v>0</v>
      </c>
      <c r="V99" s="370"/>
      <c r="W99" s="370">
        <f t="shared" si="12"/>
        <v>1</v>
      </c>
      <c r="X99" s="371">
        <f t="shared" si="13"/>
        <v>1</v>
      </c>
      <c r="Y99" s="478" t="str">
        <f t="shared" si="11"/>
        <v xml:space="preserve">  </v>
      </c>
    </row>
    <row r="100" spans="1:25" s="27" customFormat="1" ht="46" customHeight="1" outlineLevel="2">
      <c r="A100" s="438" t="str">
        <f>'Data Plani vs Ejecutado POA2022'!A95</f>
        <v>Dirección de Fiscalización</v>
      </c>
      <c r="B100" s="363" t="str">
        <f>'Data Plani vs Ejecutado POA2022'!B95</f>
        <v>Cooperativa en Proceso de Liquidación</v>
      </c>
      <c r="C100" s="373" t="str">
        <f>'Data Plani vs Ejecutado POA2022'!C95</f>
        <v>Subasta</v>
      </c>
      <c r="D100" s="365" t="str">
        <f>'Data Plani vs Ejecutado POA2022'!D95</f>
        <v>Cantidad de Cooperativas Liquidadas</v>
      </c>
      <c r="E100" s="366">
        <f>'Data Plani vs Ejecutado POA2022'!E95</f>
        <v>1</v>
      </c>
      <c r="F100" s="366">
        <f>'Data Plani vs Ejecutado POA2022'!F95</f>
        <v>0</v>
      </c>
      <c r="G100" s="366">
        <f>'Data Plani vs Ejecutado POA2022'!G95</f>
        <v>0</v>
      </c>
      <c r="H100" s="366">
        <f>'Data Plani vs Ejecutado POA2022'!I95</f>
        <v>1</v>
      </c>
      <c r="I100" s="366">
        <f>'Data Plani vs Ejecutado POA2022'!J95</f>
        <v>0</v>
      </c>
      <c r="J100" s="366">
        <f>'Data Plani vs Ejecutado POA2022'!K95</f>
        <v>0</v>
      </c>
      <c r="K100" s="367">
        <f>'Data Plani vs Ejecutado POA2022'!L95</f>
        <v>1</v>
      </c>
      <c r="L100" s="367">
        <f>'Data Plani vs Ejecutado POA2022'!N95</f>
        <v>1</v>
      </c>
      <c r="M100" s="367" t="str">
        <f>'Data Plani vs Ejecutado POA2022'!O95</f>
        <v xml:space="preserve">  </v>
      </c>
      <c r="N100" s="367" t="str">
        <f>'Data Plani vs Ejecutado POA2022'!P95</f>
        <v xml:space="preserve">  </v>
      </c>
      <c r="O100" s="367" t="str">
        <f>'Data Plani vs Ejecutado POA2022'!Q95</f>
        <v xml:space="preserve">  </v>
      </c>
      <c r="P100" s="367" t="str">
        <f>'Data Plani vs Ejecutado POA2022'!R95</f>
        <v xml:space="preserve">  </v>
      </c>
      <c r="Q100" s="366">
        <f>'Data Plani vs Ejecutado POA2022'!T95</f>
        <v>4</v>
      </c>
      <c r="R100" s="366">
        <f>'Data Plani vs Ejecutado POA2022'!U95</f>
        <v>4</v>
      </c>
      <c r="S100" s="365" t="str">
        <f>'Data Plani vs Ejecutado POA2022'!V95</f>
        <v>Listado, Acta de Asamblea, Foto y video</v>
      </c>
      <c r="T100" s="365">
        <f>'Data Plani vs Ejecutado POA2022'!W95</f>
        <v>0</v>
      </c>
      <c r="U100" s="369">
        <f>'Data Plani vs Ejecutado POA2022'!X95</f>
        <v>0</v>
      </c>
      <c r="V100" s="370"/>
      <c r="W100" s="370">
        <f t="shared" si="12"/>
        <v>1</v>
      </c>
      <c r="X100" s="371">
        <f t="shared" si="13"/>
        <v>1</v>
      </c>
      <c r="Y100" s="478" t="str">
        <f t="shared" si="11"/>
        <v xml:space="preserve">  </v>
      </c>
    </row>
    <row r="101" spans="1:25" s="27" customFormat="1" ht="22.5" customHeight="1" outlineLevel="2">
      <c r="A101" s="438" t="str">
        <f>'Data Plani vs Ejecutado POA2022'!A96</f>
        <v>Dirección de Fiscalización</v>
      </c>
      <c r="B101" s="363" t="str">
        <f>'Data Plani vs Ejecutado POA2022'!B96</f>
        <v>Cooperativa en Proceso de Liquidación</v>
      </c>
      <c r="C101" s="374">
        <f>'Data Plani vs Ejecutado POA2022'!C96</f>
        <v>0</v>
      </c>
      <c r="D101" s="365" t="str">
        <f>'Data Plani vs Ejecutado POA2022'!D96</f>
        <v>Cantidad de Cooperativas Liquidadas</v>
      </c>
      <c r="E101" s="374">
        <f>'Data Plani vs Ejecutado POA2022'!E96</f>
        <v>0</v>
      </c>
      <c r="F101" s="374">
        <f>'Data Plani vs Ejecutado POA2022'!F96</f>
        <v>0</v>
      </c>
      <c r="G101" s="374">
        <f>'Data Plani vs Ejecutado POA2022'!G96</f>
        <v>0</v>
      </c>
      <c r="H101" s="374">
        <f>'Data Plani vs Ejecutado POA2022'!I96</f>
        <v>0</v>
      </c>
      <c r="I101" s="374">
        <f>'Data Plani vs Ejecutado POA2022'!J96</f>
        <v>0</v>
      </c>
      <c r="J101" s="374">
        <f>'Data Plani vs Ejecutado POA2022'!K96</f>
        <v>0</v>
      </c>
      <c r="K101" s="367" t="str">
        <f>'Data Plani vs Ejecutado POA2022'!L96</f>
        <v xml:space="preserve">  </v>
      </c>
      <c r="L101" s="367" t="str">
        <f>'Data Plani vs Ejecutado POA2022'!N96</f>
        <v xml:space="preserve">  </v>
      </c>
      <c r="M101" s="367" t="str">
        <f>'Data Plani vs Ejecutado POA2022'!O96</f>
        <v xml:space="preserve">  </v>
      </c>
      <c r="N101" s="367" t="str">
        <f>'Data Plani vs Ejecutado POA2022'!P96</f>
        <v xml:space="preserve">  </v>
      </c>
      <c r="O101" s="367" t="str">
        <f>'Data Plani vs Ejecutado POA2022'!Q96</f>
        <v xml:space="preserve">  </v>
      </c>
      <c r="P101" s="367" t="str">
        <f>'Data Plani vs Ejecutado POA2022'!R96</f>
        <v xml:space="preserve">  </v>
      </c>
      <c r="Q101" s="374">
        <f>'Data Plani vs Ejecutado POA2022'!T96</f>
        <v>0</v>
      </c>
      <c r="R101" s="374">
        <f>'Data Plani vs Ejecutado POA2022'!U96</f>
        <v>0</v>
      </c>
      <c r="S101" s="374">
        <f>'Data Plani vs Ejecutado POA2022'!V96</f>
        <v>0</v>
      </c>
      <c r="T101" s="374">
        <f>'Data Plani vs Ejecutado POA2022'!W96</f>
        <v>0</v>
      </c>
      <c r="U101" s="374">
        <f>'Data Plani vs Ejecutado POA2022'!X96</f>
        <v>0</v>
      </c>
      <c r="V101" s="374"/>
      <c r="W101" s="374"/>
      <c r="X101" s="388"/>
      <c r="Y101" s="478" t="str">
        <f t="shared" si="11"/>
        <v xml:space="preserve">  </v>
      </c>
    </row>
    <row r="102" spans="1:25" s="27" customFormat="1" ht="26" customHeight="1" outlineLevel="1">
      <c r="A102" s="439" t="s">
        <v>418</v>
      </c>
      <c r="B102" s="396"/>
      <c r="C102" s="397"/>
      <c r="D102" s="396"/>
      <c r="E102" s="397"/>
      <c r="F102" s="397"/>
      <c r="G102" s="397"/>
      <c r="H102" s="397"/>
      <c r="I102" s="397"/>
      <c r="J102" s="398"/>
      <c r="K102" s="377"/>
      <c r="L102" s="377">
        <f>SUBTOTAL(1,L88:L101)</f>
        <v>0.81435897435897431</v>
      </c>
      <c r="M102" s="377"/>
      <c r="N102" s="377">
        <f>SUBTOTAL(1,N88:N101)</f>
        <v>1</v>
      </c>
      <c r="O102" s="377"/>
      <c r="P102" s="377">
        <f>SUBTOTAL(1,P88:P101)</f>
        <v>0.73142857142857143</v>
      </c>
      <c r="Q102" s="374"/>
      <c r="R102" s="374"/>
      <c r="S102" s="374"/>
      <c r="T102" s="374"/>
      <c r="U102" s="378"/>
      <c r="V102" s="377">
        <f>SUBTOTAL(1,V88:V101)</f>
        <v>0.93333333333333324</v>
      </c>
      <c r="W102" s="361">
        <f>AVERAGE(L102:P102)</f>
        <v>0.84859584859584858</v>
      </c>
      <c r="X102" s="379" t="s">
        <v>437</v>
      </c>
      <c r="Y102" s="478">
        <f t="shared" si="11"/>
        <v>0.89096459096459091</v>
      </c>
    </row>
    <row r="103" spans="1:25" s="27" customFormat="1" ht="46" customHeight="1" outlineLevel="2">
      <c r="A103" s="438" t="str">
        <f>'Data Plani vs Ejecutado POA2022'!A97</f>
        <v>Dirección de Supervisión de Riesgos y PLAFT</v>
      </c>
      <c r="B103" s="363" t="str">
        <f>'Data Plani vs Ejecutado POA2022'!B97</f>
        <v>Certificación de cooperativas A/C y S/M, S/M y A/C en formación</v>
      </c>
      <c r="C103" s="382" t="str">
        <f>'Data Plani vs Ejecutado POA2022'!C97</f>
        <v>Verificación</v>
      </c>
      <c r="D103" s="382" t="str">
        <f>'Data Plani vs Ejecutado POA2022'!D97</f>
        <v>Cantidad de Certificaciones emitidas</v>
      </c>
      <c r="E103" s="366">
        <f>'Data Plani vs Ejecutado POA2022'!E97</f>
        <v>34</v>
      </c>
      <c r="F103" s="366">
        <f>'Data Plani vs Ejecutado POA2022'!F97</f>
        <v>200</v>
      </c>
      <c r="G103" s="366">
        <f>'Data Plani vs Ejecutado POA2022'!G97</f>
        <v>140</v>
      </c>
      <c r="H103" s="366">
        <f>'Data Plani vs Ejecutado POA2022'!I97</f>
        <v>100</v>
      </c>
      <c r="I103" s="366">
        <f>'Data Plani vs Ejecutado POA2022'!J97</f>
        <v>200</v>
      </c>
      <c r="J103" s="366">
        <f>'Data Plani vs Ejecutado POA2022'!K97</f>
        <v>115</v>
      </c>
      <c r="K103" s="367">
        <f>'Data Plani vs Ejecutado POA2022'!L97</f>
        <v>0.34</v>
      </c>
      <c r="L103" s="367">
        <f>'Data Plani vs Ejecutado POA2022'!N97</f>
        <v>0.34</v>
      </c>
      <c r="M103" s="367">
        <f>'Data Plani vs Ejecutado POA2022'!O97</f>
        <v>1</v>
      </c>
      <c r="N103" s="367">
        <f>'Data Plani vs Ejecutado POA2022'!P97</f>
        <v>1</v>
      </c>
      <c r="O103" s="367">
        <f>'Data Plani vs Ejecutado POA2022'!Q97</f>
        <v>1.2173913043478262</v>
      </c>
      <c r="P103" s="367">
        <f>'Data Plani vs Ejecutado POA2022'!R97</f>
        <v>1</v>
      </c>
      <c r="Q103" s="366">
        <f>'Data Plani vs Ejecutado POA2022'!T97</f>
        <v>200</v>
      </c>
      <c r="R103" s="366">
        <f>'Data Plani vs Ejecutado POA2022'!U97</f>
        <v>200</v>
      </c>
      <c r="S103" s="365" t="str">
        <f>'Data Plani vs Ejecutado POA2022'!V97</f>
        <v>Base de datos del software</v>
      </c>
      <c r="T103" s="365" t="str">
        <f>'Data Plani vs Ejecutado POA2022'!W97</f>
        <v>Garantía del manejo transparente de las cooperativas.</v>
      </c>
      <c r="U103" s="369">
        <f>'Data Plani vs Ejecutado POA2022'!X97</f>
        <v>354750</v>
      </c>
      <c r="V103" s="370">
        <v>1</v>
      </c>
      <c r="W103" s="370">
        <f t="shared" ref="W103:W108" si="14">IF(X103&gt;100%,100%,AVERAGE(L103,N103,P103))</f>
        <v>0.77999999999999992</v>
      </c>
      <c r="X103" s="371">
        <f t="shared" ref="X103:X108" si="15">AVERAGE(L103,N103,P103)</f>
        <v>0.77999999999999992</v>
      </c>
      <c r="Y103" s="478">
        <f t="shared" si="11"/>
        <v>0.8899999999999999</v>
      </c>
    </row>
    <row r="104" spans="1:25" s="27" customFormat="1" ht="44.5" customHeight="1" outlineLevel="2">
      <c r="A104" s="438" t="str">
        <f>'Data Plani vs Ejecutado POA2022'!A98</f>
        <v>Dirección de Supervisión de Riesgos y PLAFT</v>
      </c>
      <c r="B104" s="363" t="str">
        <f>'Data Plani vs Ejecutado POA2022'!B98</f>
        <v>Supervisiones In-Situ</v>
      </c>
      <c r="C104" s="373" t="str">
        <f>'Data Plani vs Ejecutado POA2022'!C98</f>
        <v>Coordinación</v>
      </c>
      <c r="D104" s="365" t="str">
        <f>'Data Plani vs Ejecutado POA2022'!D98</f>
        <v>Cantidad de visitas realizadas</v>
      </c>
      <c r="E104" s="366">
        <f>'Data Plani vs Ejecutado POA2022'!E98</f>
        <v>8</v>
      </c>
      <c r="F104" s="366">
        <f>'Data Plani vs Ejecutado POA2022'!F98</f>
        <v>19</v>
      </c>
      <c r="G104" s="366">
        <f>'Data Plani vs Ejecutado POA2022'!G98</f>
        <v>46</v>
      </c>
      <c r="H104" s="366">
        <f>'Data Plani vs Ejecutado POA2022'!I98</f>
        <v>19</v>
      </c>
      <c r="I104" s="366">
        <f>'Data Plani vs Ejecutado POA2022'!J98</f>
        <v>19</v>
      </c>
      <c r="J104" s="366">
        <f>'Data Plani vs Ejecutado POA2022'!K98</f>
        <v>19</v>
      </c>
      <c r="K104" s="367">
        <f>'Data Plani vs Ejecutado POA2022'!L98</f>
        <v>0.42105263157894735</v>
      </c>
      <c r="L104" s="367">
        <f>'Data Plani vs Ejecutado POA2022'!N98</f>
        <v>0.42105263157894735</v>
      </c>
      <c r="M104" s="367">
        <f>'Data Plani vs Ejecutado POA2022'!O98</f>
        <v>1</v>
      </c>
      <c r="N104" s="367">
        <f>'Data Plani vs Ejecutado POA2022'!P98</f>
        <v>1</v>
      </c>
      <c r="O104" s="367">
        <f>'Data Plani vs Ejecutado POA2022'!Q98</f>
        <v>2.4210526315789473</v>
      </c>
      <c r="P104" s="367">
        <f>'Data Plani vs Ejecutado POA2022'!R98</f>
        <v>1</v>
      </c>
      <c r="Q104" s="366">
        <f>'Data Plani vs Ejecutado POA2022'!T98</f>
        <v>60</v>
      </c>
      <c r="R104" s="366">
        <f>'Data Plani vs Ejecutado POA2022'!U98</f>
        <v>60</v>
      </c>
      <c r="S104" s="382" t="str">
        <f>'Data Plani vs Ejecutado POA2022'!V98</f>
        <v>Informes, ficha control de visitas, carta de ruta</v>
      </c>
      <c r="T104" s="365">
        <f>'Data Plani vs Ejecutado POA2022'!W98</f>
        <v>0</v>
      </c>
      <c r="U104" s="369">
        <f>'Data Plani vs Ejecutado POA2022'!X98</f>
        <v>0</v>
      </c>
      <c r="V104" s="370">
        <v>1</v>
      </c>
      <c r="W104" s="370">
        <f t="shared" si="14"/>
        <v>0.80701754385964908</v>
      </c>
      <c r="X104" s="371">
        <f t="shared" si="15"/>
        <v>0.80701754385964908</v>
      </c>
      <c r="Y104" s="478">
        <f t="shared" si="11"/>
        <v>0.90350877192982448</v>
      </c>
    </row>
    <row r="105" spans="1:25" s="27" customFormat="1" ht="23.25" customHeight="1" outlineLevel="2">
      <c r="A105" s="438" t="str">
        <f>'Data Plani vs Ejecutado POA2022'!A99</f>
        <v>Dirección de Supervisión de Riesgos y PLAFT</v>
      </c>
      <c r="B105" s="363" t="str">
        <f>'Data Plani vs Ejecutado POA2022'!B99</f>
        <v>Supervisiones In-Situ</v>
      </c>
      <c r="C105" s="382" t="str">
        <f>'Data Plani vs Ejecutado POA2022'!C99</f>
        <v>Visitas</v>
      </c>
      <c r="D105" s="365" t="str">
        <f>'Data Plani vs Ejecutado POA2022'!D99</f>
        <v>Cantidad de visitas realizadas</v>
      </c>
      <c r="E105" s="366">
        <f>'Data Plani vs Ejecutado POA2022'!E99</f>
        <v>7</v>
      </c>
      <c r="F105" s="366">
        <f>'Data Plani vs Ejecutado POA2022'!F99</f>
        <v>19</v>
      </c>
      <c r="G105" s="366">
        <f>'Data Plani vs Ejecutado POA2022'!G99</f>
        <v>46</v>
      </c>
      <c r="H105" s="366">
        <f>'Data Plani vs Ejecutado POA2022'!I99</f>
        <v>19</v>
      </c>
      <c r="I105" s="366">
        <f>'Data Plani vs Ejecutado POA2022'!J99</f>
        <v>19</v>
      </c>
      <c r="J105" s="366">
        <f>'Data Plani vs Ejecutado POA2022'!K99</f>
        <v>19</v>
      </c>
      <c r="K105" s="367">
        <f>'Data Plani vs Ejecutado POA2022'!L99</f>
        <v>0.36842105263157893</v>
      </c>
      <c r="L105" s="367">
        <f>'Data Plani vs Ejecutado POA2022'!N99</f>
        <v>0.36842105263157893</v>
      </c>
      <c r="M105" s="367">
        <f>'Data Plani vs Ejecutado POA2022'!O99</f>
        <v>1</v>
      </c>
      <c r="N105" s="367">
        <f>'Data Plani vs Ejecutado POA2022'!P99</f>
        <v>1</v>
      </c>
      <c r="O105" s="367">
        <f>'Data Plani vs Ejecutado POA2022'!Q99</f>
        <v>2.4210526315789473</v>
      </c>
      <c r="P105" s="367">
        <f>'Data Plani vs Ejecutado POA2022'!R99</f>
        <v>1</v>
      </c>
      <c r="Q105" s="366">
        <f>'Data Plani vs Ejecutado POA2022'!T99</f>
        <v>74.400000000000006</v>
      </c>
      <c r="R105" s="366">
        <f>'Data Plani vs Ejecutado POA2022'!U99</f>
        <v>74.400000000000006</v>
      </c>
      <c r="S105" s="382" t="str">
        <f>'Data Plani vs Ejecutado POA2022'!V99</f>
        <v>Informes, ficha control de visitas, carta de ruta</v>
      </c>
      <c r="T105" s="365">
        <f>'Data Plani vs Ejecutado POA2022'!W99</f>
        <v>0</v>
      </c>
      <c r="U105" s="369">
        <f>'Data Plani vs Ejecutado POA2022'!X99</f>
        <v>0</v>
      </c>
      <c r="V105" s="370">
        <v>1</v>
      </c>
      <c r="W105" s="370">
        <f t="shared" si="14"/>
        <v>0.78947368421052622</v>
      </c>
      <c r="X105" s="371">
        <f t="shared" si="15"/>
        <v>0.78947368421052622</v>
      </c>
      <c r="Y105" s="478">
        <f t="shared" si="11"/>
        <v>0.89473684210526305</v>
      </c>
    </row>
    <row r="106" spans="1:25" s="27" customFormat="1" ht="19.5" customHeight="1" outlineLevel="2">
      <c r="A106" s="438" t="str">
        <f>'Data Plani vs Ejecutado POA2022'!A100</f>
        <v>Dirección de Supervisión de Riesgos y PLAFT</v>
      </c>
      <c r="B106" s="363" t="str">
        <f>'Data Plani vs Ejecutado POA2022'!B100</f>
        <v>Supervisiones In-Situ</v>
      </c>
      <c r="C106" s="382" t="str">
        <f>'Data Plani vs Ejecutado POA2022'!C100</f>
        <v>Informe</v>
      </c>
      <c r="D106" s="365" t="str">
        <f>'Data Plani vs Ejecutado POA2022'!D100</f>
        <v>Cantidad de visitas realizadas</v>
      </c>
      <c r="E106" s="366">
        <f>'Data Plani vs Ejecutado POA2022'!E100</f>
        <v>15</v>
      </c>
      <c r="F106" s="366">
        <f>'Data Plani vs Ejecutado POA2022'!F100</f>
        <v>19</v>
      </c>
      <c r="G106" s="366">
        <f>'Data Plani vs Ejecutado POA2022'!G100</f>
        <v>0</v>
      </c>
      <c r="H106" s="366">
        <f>'Data Plani vs Ejecutado POA2022'!I100</f>
        <v>19</v>
      </c>
      <c r="I106" s="366">
        <f>'Data Plani vs Ejecutado POA2022'!J100</f>
        <v>19</v>
      </c>
      <c r="J106" s="366">
        <f>'Data Plani vs Ejecutado POA2022'!K100</f>
        <v>19</v>
      </c>
      <c r="K106" s="367">
        <f>'Data Plani vs Ejecutado POA2022'!L100</f>
        <v>0.78947368421052633</v>
      </c>
      <c r="L106" s="367">
        <f>'Data Plani vs Ejecutado POA2022'!N100</f>
        <v>0.78947368421052633</v>
      </c>
      <c r="M106" s="367">
        <f>'Data Plani vs Ejecutado POA2022'!O100</f>
        <v>1</v>
      </c>
      <c r="N106" s="367">
        <f>'Data Plani vs Ejecutado POA2022'!P100</f>
        <v>1</v>
      </c>
      <c r="O106" s="367">
        <f>'Data Plani vs Ejecutado POA2022'!Q100</f>
        <v>0</v>
      </c>
      <c r="P106" s="367">
        <f>'Data Plani vs Ejecutado POA2022'!R100</f>
        <v>0</v>
      </c>
      <c r="Q106" s="366">
        <f>'Data Plani vs Ejecutado POA2022'!T100</f>
        <v>60</v>
      </c>
      <c r="R106" s="366">
        <f>'Data Plani vs Ejecutado POA2022'!U100</f>
        <v>60</v>
      </c>
      <c r="S106" s="382" t="str">
        <f>'Data Plani vs Ejecutado POA2022'!V100</f>
        <v>Informe, carta de acuse de recibo</v>
      </c>
      <c r="T106" s="365">
        <f>'Data Plani vs Ejecutado POA2022'!W100</f>
        <v>0</v>
      </c>
      <c r="U106" s="369">
        <f>'Data Plani vs Ejecutado POA2022'!X100</f>
        <v>0</v>
      </c>
      <c r="V106" s="370">
        <v>1</v>
      </c>
      <c r="W106" s="370">
        <f t="shared" si="14"/>
        <v>0.59649122807017541</v>
      </c>
      <c r="X106" s="371">
        <f t="shared" si="15"/>
        <v>0.59649122807017541</v>
      </c>
      <c r="Y106" s="478">
        <f t="shared" si="11"/>
        <v>0.79824561403508776</v>
      </c>
    </row>
    <row r="107" spans="1:25" s="27" customFormat="1" ht="46" customHeight="1" outlineLevel="2">
      <c r="A107" s="438" t="str">
        <f>'Data Plani vs Ejecutado POA2022'!A101</f>
        <v>Dirección de Supervisión de Riesgos y PLAFT</v>
      </c>
      <c r="B107" s="373" t="str">
        <f>'Data Plani vs Ejecutado POA2022'!B101</f>
        <v>Análisis Exta situ</v>
      </c>
      <c r="C107" s="373" t="str">
        <f>'Data Plani vs Ejecutado POA2022'!C101</f>
        <v>Revisión</v>
      </c>
      <c r="D107" s="382" t="str">
        <f>'Data Plani vs Ejecutado POA2022'!D101</f>
        <v>Cantidad de manuales revisados</v>
      </c>
      <c r="E107" s="366">
        <f>'Data Plani vs Ejecutado POA2022'!E101</f>
        <v>120</v>
      </c>
      <c r="F107" s="366">
        <f>'Data Plani vs Ejecutado POA2022'!F101</f>
        <v>250</v>
      </c>
      <c r="G107" s="366">
        <f>'Data Plani vs Ejecutado POA2022'!G101</f>
        <v>3</v>
      </c>
      <c r="H107" s="366">
        <f>'Data Plani vs Ejecutado POA2022'!I101</f>
        <v>200</v>
      </c>
      <c r="I107" s="366">
        <f>'Data Plani vs Ejecutado POA2022'!J101</f>
        <v>250</v>
      </c>
      <c r="J107" s="366">
        <f>'Data Plani vs Ejecutado POA2022'!K101</f>
        <v>150</v>
      </c>
      <c r="K107" s="367">
        <f>'Data Plani vs Ejecutado POA2022'!L101</f>
        <v>0.6</v>
      </c>
      <c r="L107" s="367">
        <f>'Data Plani vs Ejecutado POA2022'!N101</f>
        <v>0.6</v>
      </c>
      <c r="M107" s="367">
        <f>'Data Plani vs Ejecutado POA2022'!O101</f>
        <v>1</v>
      </c>
      <c r="N107" s="367">
        <f>'Data Plani vs Ejecutado POA2022'!P101</f>
        <v>1</v>
      </c>
      <c r="O107" s="367">
        <f>'Data Plani vs Ejecutado POA2022'!Q101</f>
        <v>0.02</v>
      </c>
      <c r="P107" s="367">
        <f>'Data Plani vs Ejecutado POA2022'!R101</f>
        <v>0.02</v>
      </c>
      <c r="Q107" s="366">
        <f>'Data Plani vs Ejecutado POA2022'!T101</f>
        <v>40</v>
      </c>
      <c r="R107" s="366">
        <f>'Data Plani vs Ejecutado POA2022'!U101</f>
        <v>40</v>
      </c>
      <c r="S107" s="382" t="str">
        <f>'Data Plani vs Ejecutado POA2022'!V101</f>
        <v>Carta de no objeción</v>
      </c>
      <c r="T107" s="365">
        <f>'Data Plani vs Ejecutado POA2022'!W101</f>
        <v>0</v>
      </c>
      <c r="U107" s="369">
        <f>'Data Plani vs Ejecutado POA2022'!X101</f>
        <v>0</v>
      </c>
      <c r="V107" s="370">
        <v>1</v>
      </c>
      <c r="W107" s="370">
        <f t="shared" si="14"/>
        <v>0.54</v>
      </c>
      <c r="X107" s="371">
        <f t="shared" si="15"/>
        <v>0.54</v>
      </c>
      <c r="Y107" s="478">
        <f t="shared" si="11"/>
        <v>0.77</v>
      </c>
    </row>
    <row r="108" spans="1:25" s="27" customFormat="1" ht="46" customHeight="1" outlineLevel="2">
      <c r="A108" s="438" t="str">
        <f>'Data Plani vs Ejecutado POA2022'!A102</f>
        <v>Dirección de Supervisión de Riesgos y PLAFT</v>
      </c>
      <c r="B108" s="373" t="str">
        <f>'Data Plani vs Ejecutado POA2022'!B102</f>
        <v>Inducción sobre Prevención de Riesgo y Lavado de Activos</v>
      </c>
      <c r="C108" s="373" t="str">
        <f>'Data Plani vs Ejecutado POA2022'!C102</f>
        <v>Talleres</v>
      </c>
      <c r="D108" s="382" t="str">
        <f>'Data Plani vs Ejecutado POA2022'!D102</f>
        <v>Cantidad de cooperativas capacitadas</v>
      </c>
      <c r="E108" s="366">
        <f>'Data Plani vs Ejecutado POA2022'!E102</f>
        <v>70</v>
      </c>
      <c r="F108" s="366">
        <f>'Data Plani vs Ejecutado POA2022'!F102</f>
        <v>200</v>
      </c>
      <c r="G108" s="366">
        <f>'Data Plani vs Ejecutado POA2022'!G102</f>
        <v>10</v>
      </c>
      <c r="H108" s="366">
        <f>'Data Plani vs Ejecutado POA2022'!I102</f>
        <v>100</v>
      </c>
      <c r="I108" s="366">
        <f>'Data Plani vs Ejecutado POA2022'!J102</f>
        <v>200</v>
      </c>
      <c r="J108" s="366">
        <f>'Data Plani vs Ejecutado POA2022'!K102</f>
        <v>115</v>
      </c>
      <c r="K108" s="367">
        <f>'Data Plani vs Ejecutado POA2022'!L102</f>
        <v>0.7</v>
      </c>
      <c r="L108" s="367">
        <f>'Data Plani vs Ejecutado POA2022'!N102</f>
        <v>0.7</v>
      </c>
      <c r="M108" s="367">
        <f>'Data Plani vs Ejecutado POA2022'!O102</f>
        <v>1</v>
      </c>
      <c r="N108" s="367">
        <f>'Data Plani vs Ejecutado POA2022'!P102</f>
        <v>1</v>
      </c>
      <c r="O108" s="367">
        <f>'Data Plani vs Ejecutado POA2022'!Q102</f>
        <v>8.6956521739130432E-2</v>
      </c>
      <c r="P108" s="367">
        <f>'Data Plani vs Ejecutado POA2022'!R102</f>
        <v>8.6956521739130432E-2</v>
      </c>
      <c r="Q108" s="366">
        <f>'Data Plani vs Ejecutado POA2022'!T102</f>
        <v>550</v>
      </c>
      <c r="R108" s="366">
        <f>'Data Plani vs Ejecutado POA2022'!U102</f>
        <v>550</v>
      </c>
      <c r="S108" s="382" t="str">
        <f>'Data Plani vs Ejecutado POA2022'!V102</f>
        <v>Informe</v>
      </c>
      <c r="T108" s="365">
        <f>'Data Plani vs Ejecutado POA2022'!W102</f>
        <v>0</v>
      </c>
      <c r="U108" s="369">
        <f>'Data Plani vs Ejecutado POA2022'!X102</f>
        <v>0</v>
      </c>
      <c r="V108" s="370"/>
      <c r="W108" s="370">
        <f t="shared" si="14"/>
        <v>0.59565217391304348</v>
      </c>
      <c r="X108" s="371">
        <f t="shared" si="15"/>
        <v>0.59565217391304348</v>
      </c>
      <c r="Y108" s="478" t="str">
        <f t="shared" si="11"/>
        <v xml:space="preserve">  </v>
      </c>
    </row>
    <row r="109" spans="1:25" s="27" customFormat="1" ht="23.25" customHeight="1" outlineLevel="2">
      <c r="A109" s="440" t="str">
        <f>'Data Plani vs Ejecutado POA2022'!A103</f>
        <v>Dirección de Supervisión de Riesgos y PLAFT</v>
      </c>
      <c r="B109" s="374">
        <f>'Data Plani vs Ejecutado POA2022'!B103</f>
        <v>0</v>
      </c>
      <c r="C109" s="374">
        <f>'Data Plani vs Ejecutado POA2022'!C103</f>
        <v>0</v>
      </c>
      <c r="D109" s="374">
        <f>'Data Plani vs Ejecutado POA2022'!D103</f>
        <v>0</v>
      </c>
      <c r="E109" s="374">
        <f>'Data Plani vs Ejecutado POA2022'!E103</f>
        <v>0</v>
      </c>
      <c r="F109" s="374">
        <f>'Data Plani vs Ejecutado POA2022'!F103</f>
        <v>0</v>
      </c>
      <c r="G109" s="374">
        <f>'Data Plani vs Ejecutado POA2022'!G103</f>
        <v>0</v>
      </c>
      <c r="H109" s="374">
        <f>'Data Plani vs Ejecutado POA2022'!I103</f>
        <v>0</v>
      </c>
      <c r="I109" s="374">
        <f>'Data Plani vs Ejecutado POA2022'!J103</f>
        <v>0</v>
      </c>
      <c r="J109" s="374">
        <f>'Data Plani vs Ejecutado POA2022'!K103</f>
        <v>0</v>
      </c>
      <c r="K109" s="367" t="str">
        <f>'Data Plani vs Ejecutado POA2022'!L103</f>
        <v xml:space="preserve">  </v>
      </c>
      <c r="L109" s="367" t="str">
        <f>'Data Plani vs Ejecutado POA2022'!N103</f>
        <v xml:space="preserve">  </v>
      </c>
      <c r="M109" s="367" t="str">
        <f>'Data Plani vs Ejecutado POA2022'!O103</f>
        <v xml:space="preserve">  </v>
      </c>
      <c r="N109" s="367" t="str">
        <f>'Data Plani vs Ejecutado POA2022'!P103</f>
        <v xml:space="preserve">  </v>
      </c>
      <c r="O109" s="367" t="str">
        <f>'Data Plani vs Ejecutado POA2022'!Q103</f>
        <v xml:space="preserve">  </v>
      </c>
      <c r="P109" s="367" t="str">
        <f>'Data Plani vs Ejecutado POA2022'!R103</f>
        <v xml:space="preserve">  </v>
      </c>
      <c r="Q109" s="374">
        <f>'Data Plani vs Ejecutado POA2022'!T103</f>
        <v>0</v>
      </c>
      <c r="R109" s="374">
        <f>'Data Plani vs Ejecutado POA2022'!U103</f>
        <v>0</v>
      </c>
      <c r="S109" s="374">
        <f>'Data Plani vs Ejecutado POA2022'!V103</f>
        <v>0</v>
      </c>
      <c r="T109" s="374">
        <f>'Data Plani vs Ejecutado POA2022'!W103</f>
        <v>0</v>
      </c>
      <c r="U109" s="374">
        <f>'Data Plani vs Ejecutado POA2022'!X103</f>
        <v>0</v>
      </c>
      <c r="V109" s="374"/>
      <c r="W109" s="374"/>
      <c r="X109" s="388"/>
      <c r="Y109" s="478" t="str">
        <f t="shared" si="11"/>
        <v xml:space="preserve">  </v>
      </c>
    </row>
    <row r="110" spans="1:25" s="27" customFormat="1" ht="26" customHeight="1" outlineLevel="1">
      <c r="A110" s="439" t="s">
        <v>419</v>
      </c>
      <c r="B110" s="396"/>
      <c r="C110" s="397"/>
      <c r="D110" s="396"/>
      <c r="E110" s="397"/>
      <c r="F110" s="397"/>
      <c r="G110" s="397"/>
      <c r="H110" s="397"/>
      <c r="I110" s="397"/>
      <c r="J110" s="398"/>
      <c r="K110" s="377"/>
      <c r="L110" s="377">
        <f>SUBTOTAL(1,L103:L109)</f>
        <v>0.53649122807017546</v>
      </c>
      <c r="M110" s="377"/>
      <c r="N110" s="377">
        <f>SUBTOTAL(1,N103:N109)</f>
        <v>1</v>
      </c>
      <c r="O110" s="377"/>
      <c r="P110" s="377">
        <f>SUBTOTAL(1,P103:P109)</f>
        <v>0.51782608695652177</v>
      </c>
      <c r="Q110" s="374"/>
      <c r="R110" s="374"/>
      <c r="S110" s="374"/>
      <c r="T110" s="374"/>
      <c r="U110" s="378"/>
      <c r="V110" s="377">
        <f>SUBTOTAL(1,V103:V109)</f>
        <v>1</v>
      </c>
      <c r="W110" s="361">
        <f>AVERAGE(L110:P110)</f>
        <v>0.68477243834223245</v>
      </c>
      <c r="X110" s="379" t="s">
        <v>437</v>
      </c>
      <c r="Y110" s="478">
        <f t="shared" si="11"/>
        <v>0.84238621917111622</v>
      </c>
    </row>
    <row r="111" spans="1:25" s="27" customFormat="1" ht="39" outlineLevel="2">
      <c r="A111" s="438" t="str">
        <f>'Data Plani vs Ejecutado POA2022'!A104</f>
        <v>Dirrección Administrativa</v>
      </c>
      <c r="B111" s="365" t="str">
        <f>'Data Plani vs Ejecutado POA2022'!B104</f>
        <v>Adecuación de la infraestructura física</v>
      </c>
      <c r="C111" s="365" t="str">
        <f>'Data Plani vs Ejecutado POA2022'!C104</f>
        <v>Supervisión</v>
      </c>
      <c r="D111" s="365" t="str">
        <f>'Data Plani vs Ejecutado POA2022'!D104</f>
        <v>Cantidad de Mt.2  remodelados en la Sede Central y Centros Regionales</v>
      </c>
      <c r="E111" s="366">
        <f>'Data Plani vs Ejecutado POA2022'!E104</f>
        <v>4</v>
      </c>
      <c r="F111" s="366">
        <f>'Data Plani vs Ejecutado POA2022'!F104</f>
        <v>3</v>
      </c>
      <c r="G111" s="366">
        <f>'Data Plani vs Ejecutado POA2022'!G104</f>
        <v>0</v>
      </c>
      <c r="H111" s="366">
        <f>'Data Plani vs Ejecutado POA2022'!I104</f>
        <v>4</v>
      </c>
      <c r="I111" s="366">
        <f>'Data Plani vs Ejecutado POA2022'!J104</f>
        <v>3</v>
      </c>
      <c r="J111" s="366">
        <f>'Data Plani vs Ejecutado POA2022'!K104</f>
        <v>3</v>
      </c>
      <c r="K111" s="367">
        <f>'Data Plani vs Ejecutado POA2022'!L104</f>
        <v>1</v>
      </c>
      <c r="L111" s="367">
        <f>'Data Plani vs Ejecutado POA2022'!N104</f>
        <v>1</v>
      </c>
      <c r="M111" s="367">
        <f>'Data Plani vs Ejecutado POA2022'!O104</f>
        <v>1</v>
      </c>
      <c r="N111" s="367">
        <f>'Data Plani vs Ejecutado POA2022'!P104</f>
        <v>1</v>
      </c>
      <c r="O111" s="367">
        <f>'Data Plani vs Ejecutado POA2022'!Q104</f>
        <v>0</v>
      </c>
      <c r="P111" s="367">
        <f>'Data Plani vs Ejecutado POA2022'!R104</f>
        <v>0</v>
      </c>
      <c r="Q111" s="383">
        <f>'Data Plani vs Ejecutado POA2022'!T104</f>
        <v>14</v>
      </c>
      <c r="R111" s="383">
        <f>'Data Plani vs Ejecutado POA2022'!U104</f>
        <v>14</v>
      </c>
      <c r="S111" s="382" t="str">
        <f>'Data Plani vs Ejecutado POA2022'!V104</f>
        <v>Informes, documentos, planos, cotizaciones, ordenes de compra</v>
      </c>
      <c r="T111" s="365" t="str">
        <f>'Data Plani vs Ejecutado POA2022'!W104</f>
        <v>Estructura Física remozada</v>
      </c>
      <c r="U111" s="369">
        <f>'Data Plani vs Ejecutado POA2022'!X104</f>
        <v>232263800</v>
      </c>
      <c r="V111" s="370">
        <v>1</v>
      </c>
      <c r="W111" s="370">
        <f t="shared" ref="W111:W135" si="16">IF(X111&gt;100%,100%,AVERAGE(L111,N111,P111))</f>
        <v>0.66666666666666663</v>
      </c>
      <c r="X111" s="371">
        <f t="shared" ref="X111:X135" si="17">AVERAGE(L111,N111,P111)</f>
        <v>0.66666666666666663</v>
      </c>
      <c r="Y111" s="478">
        <f t="shared" si="11"/>
        <v>0.83333333333333326</v>
      </c>
    </row>
    <row r="112" spans="1:25" s="27" customFormat="1" ht="39" outlineLevel="2">
      <c r="A112" s="438" t="str">
        <f>'Data Plani vs Ejecutado POA2022'!A105</f>
        <v>Dirrección Administrativa</v>
      </c>
      <c r="B112" s="365" t="str">
        <f>'Data Plani vs Ejecutado POA2022'!B105</f>
        <v>Adecuación de la infraestructura física</v>
      </c>
      <c r="C112" s="365" t="str">
        <f>'Data Plani vs Ejecutado POA2022'!C105</f>
        <v>Informe almacén</v>
      </c>
      <c r="D112" s="365" t="str">
        <f>'Data Plani vs Ejecutado POA2022'!D105</f>
        <v>Cantidad de Mt.2  remodelados en la Sede Central y Centros Regionales</v>
      </c>
      <c r="E112" s="383">
        <f>'Data Plani vs Ejecutado POA2022'!E105</f>
        <v>1</v>
      </c>
      <c r="F112" s="384">
        <f>'Data Plani vs Ejecutado POA2022'!F105</f>
        <v>1</v>
      </c>
      <c r="G112" s="368">
        <f>'Data Plani vs Ejecutado POA2022'!G105</f>
        <v>0</v>
      </c>
      <c r="H112" s="383">
        <f>'Data Plani vs Ejecutado POA2022'!I105</f>
        <v>1</v>
      </c>
      <c r="I112" s="383">
        <f>'Data Plani vs Ejecutado POA2022'!J105</f>
        <v>1</v>
      </c>
      <c r="J112" s="383">
        <f>'Data Plani vs Ejecutado POA2022'!K105</f>
        <v>1</v>
      </c>
      <c r="K112" s="367">
        <f>'Data Plani vs Ejecutado POA2022'!L105</f>
        <v>1</v>
      </c>
      <c r="L112" s="367">
        <f>'Data Plani vs Ejecutado POA2022'!N105</f>
        <v>1</v>
      </c>
      <c r="M112" s="367">
        <f>'Data Plani vs Ejecutado POA2022'!O105</f>
        <v>1</v>
      </c>
      <c r="N112" s="367">
        <f>'Data Plani vs Ejecutado POA2022'!P105</f>
        <v>1</v>
      </c>
      <c r="O112" s="367">
        <f>'Data Plani vs Ejecutado POA2022'!Q105</f>
        <v>0</v>
      </c>
      <c r="P112" s="367">
        <f>'Data Plani vs Ejecutado POA2022'!R105</f>
        <v>0</v>
      </c>
      <c r="Q112" s="383">
        <f>'Data Plani vs Ejecutado POA2022'!T105</f>
        <v>4</v>
      </c>
      <c r="R112" s="383">
        <f>'Data Plani vs Ejecutado POA2022'!U105</f>
        <v>4</v>
      </c>
      <c r="S112" s="382" t="str">
        <f>'Data Plani vs Ejecutado POA2022'!V105</f>
        <v>Informe detallado de almacén</v>
      </c>
      <c r="T112" s="365">
        <f>'Data Plani vs Ejecutado POA2022'!W105</f>
        <v>0</v>
      </c>
      <c r="U112" s="369">
        <f>'Data Plani vs Ejecutado POA2022'!X105</f>
        <v>0</v>
      </c>
      <c r="V112" s="370">
        <v>1</v>
      </c>
      <c r="W112" s="370">
        <f t="shared" si="16"/>
        <v>0.66666666666666663</v>
      </c>
      <c r="X112" s="371">
        <f t="shared" si="17"/>
        <v>0.66666666666666663</v>
      </c>
      <c r="Y112" s="478">
        <f t="shared" si="11"/>
        <v>0.83333333333333326</v>
      </c>
    </row>
    <row r="113" spans="1:25" s="27" customFormat="1" ht="39" outlineLevel="2">
      <c r="A113" s="438" t="str">
        <f>'Data Plani vs Ejecutado POA2022'!A106</f>
        <v>Dirrección Administrativa</v>
      </c>
      <c r="B113" s="365" t="str">
        <f>'Data Plani vs Ejecutado POA2022'!B106</f>
        <v>Adecuación de la infraestructura física</v>
      </c>
      <c r="C113" s="365" t="str">
        <f>'Data Plani vs Ejecutado POA2022'!C106</f>
        <v>Veririficación de planos</v>
      </c>
      <c r="D113" s="365" t="str">
        <f>'Data Plani vs Ejecutado POA2022'!D106</f>
        <v>Cantidad de Mt.2  remodelados en la Sede Central y Centros Regionales</v>
      </c>
      <c r="E113" s="366">
        <f>'Data Plani vs Ejecutado POA2022'!E106</f>
        <v>1</v>
      </c>
      <c r="F113" s="368">
        <f>'Data Plani vs Ejecutado POA2022'!F106</f>
        <v>1</v>
      </c>
      <c r="G113" s="368">
        <f>'Data Plani vs Ejecutado POA2022'!G106</f>
        <v>0</v>
      </c>
      <c r="H113" s="366">
        <f>'Data Plani vs Ejecutado POA2022'!I106</f>
        <v>1</v>
      </c>
      <c r="I113" s="366">
        <f>'Data Plani vs Ejecutado POA2022'!J106</f>
        <v>1</v>
      </c>
      <c r="J113" s="366">
        <f>'Data Plani vs Ejecutado POA2022'!K106</f>
        <v>0</v>
      </c>
      <c r="K113" s="367">
        <f>'Data Plani vs Ejecutado POA2022'!L106</f>
        <v>1</v>
      </c>
      <c r="L113" s="367">
        <f>'Data Plani vs Ejecutado POA2022'!N106</f>
        <v>1</v>
      </c>
      <c r="M113" s="367">
        <f>'Data Plani vs Ejecutado POA2022'!O106</f>
        <v>1</v>
      </c>
      <c r="N113" s="367">
        <f>'Data Plani vs Ejecutado POA2022'!P106</f>
        <v>1</v>
      </c>
      <c r="O113" s="367" t="str">
        <f>'Data Plani vs Ejecutado POA2022'!Q106</f>
        <v xml:space="preserve">  </v>
      </c>
      <c r="P113" s="367" t="str">
        <f>'Data Plani vs Ejecutado POA2022'!R106</f>
        <v xml:space="preserve">  </v>
      </c>
      <c r="Q113" s="383">
        <f>'Data Plani vs Ejecutado POA2022'!T106</f>
        <v>2</v>
      </c>
      <c r="R113" s="383">
        <f>'Data Plani vs Ejecutado POA2022'!U106</f>
        <v>2</v>
      </c>
      <c r="S113" s="382" t="str">
        <f>'Data Plani vs Ejecutado POA2022'!V106</f>
        <v>Planos e informe de levantamiento</v>
      </c>
      <c r="T113" s="365">
        <f>'Data Plani vs Ejecutado POA2022'!W106</f>
        <v>0</v>
      </c>
      <c r="U113" s="369">
        <f>'Data Plani vs Ejecutado POA2022'!X106</f>
        <v>0</v>
      </c>
      <c r="V113" s="370">
        <v>1</v>
      </c>
      <c r="W113" s="370">
        <f t="shared" si="16"/>
        <v>1</v>
      </c>
      <c r="X113" s="371">
        <f t="shared" si="17"/>
        <v>1</v>
      </c>
      <c r="Y113" s="478">
        <f t="shared" si="11"/>
        <v>1</v>
      </c>
    </row>
    <row r="114" spans="1:25" s="27" customFormat="1" ht="39" outlineLevel="2">
      <c r="A114" s="438" t="str">
        <f>'Data Plani vs Ejecutado POA2022'!A107</f>
        <v>Dirrección Administrativa</v>
      </c>
      <c r="B114" s="365" t="str">
        <f>'Data Plani vs Ejecutado POA2022'!B107</f>
        <v>Adecuación de la infraestructura física</v>
      </c>
      <c r="C114" s="365" t="str">
        <f>'Data Plani vs Ejecutado POA2022'!C107</f>
        <v>Supervisión</v>
      </c>
      <c r="D114" s="365" t="str">
        <f>'Data Plani vs Ejecutado POA2022'!D107</f>
        <v>Cantidad de Mt.2  remodelados en la Sede Central y Centros Regionales</v>
      </c>
      <c r="E114" s="366">
        <f>'Data Plani vs Ejecutado POA2022'!E107</f>
        <v>0</v>
      </c>
      <c r="F114" s="368">
        <f>'Data Plani vs Ejecutado POA2022'!F107</f>
        <v>1</v>
      </c>
      <c r="G114" s="368">
        <f>'Data Plani vs Ejecutado POA2022'!G107</f>
        <v>0</v>
      </c>
      <c r="H114" s="366">
        <f>'Data Plani vs Ejecutado POA2022'!I107</f>
        <v>0</v>
      </c>
      <c r="I114" s="366">
        <f>'Data Plani vs Ejecutado POA2022'!J107</f>
        <v>1</v>
      </c>
      <c r="J114" s="366">
        <f>'Data Plani vs Ejecutado POA2022'!K107</f>
        <v>0</v>
      </c>
      <c r="K114" s="367" t="str">
        <f>'Data Plani vs Ejecutado POA2022'!L107</f>
        <v xml:space="preserve">  </v>
      </c>
      <c r="L114" s="367" t="str">
        <f>'Data Plani vs Ejecutado POA2022'!N107</f>
        <v xml:space="preserve">  </v>
      </c>
      <c r="M114" s="367">
        <f>'Data Plani vs Ejecutado POA2022'!O107</f>
        <v>1</v>
      </c>
      <c r="N114" s="367">
        <f>'Data Plani vs Ejecutado POA2022'!P107</f>
        <v>1</v>
      </c>
      <c r="O114" s="367" t="str">
        <f>'Data Plani vs Ejecutado POA2022'!Q107</f>
        <v xml:space="preserve">  </v>
      </c>
      <c r="P114" s="367" t="str">
        <f>'Data Plani vs Ejecutado POA2022'!R107</f>
        <v xml:space="preserve">  </v>
      </c>
      <c r="Q114" s="383">
        <f>'Data Plani vs Ejecutado POA2022'!T107</f>
        <v>2</v>
      </c>
      <c r="R114" s="383">
        <f>'Data Plani vs Ejecutado POA2022'!U107</f>
        <v>2</v>
      </c>
      <c r="S114" s="382" t="str">
        <f>'Data Plani vs Ejecutado POA2022'!V107</f>
        <v>Planos e informe de levantamiento</v>
      </c>
      <c r="T114" s="365">
        <f>'Data Plani vs Ejecutado POA2022'!W107</f>
        <v>0</v>
      </c>
      <c r="U114" s="369">
        <f>'Data Plani vs Ejecutado POA2022'!X107</f>
        <v>0</v>
      </c>
      <c r="V114" s="370">
        <v>1</v>
      </c>
      <c r="W114" s="370">
        <f t="shared" si="16"/>
        <v>1</v>
      </c>
      <c r="X114" s="371">
        <f t="shared" si="17"/>
        <v>1</v>
      </c>
      <c r="Y114" s="478">
        <f t="shared" si="11"/>
        <v>1</v>
      </c>
    </row>
    <row r="115" spans="1:25" s="27" customFormat="1" ht="39" outlineLevel="2">
      <c r="A115" s="438" t="str">
        <f>'Data Plani vs Ejecutado POA2022'!A108</f>
        <v>Dirrección Administrativa</v>
      </c>
      <c r="B115" s="365" t="str">
        <f>'Data Plani vs Ejecutado POA2022'!B108</f>
        <v>Adecuación de la infraestructura física</v>
      </c>
      <c r="C115" s="365" t="str">
        <f>'Data Plani vs Ejecutado POA2022'!C108</f>
        <v>Visíta e informe del Dept. de Bienes</v>
      </c>
      <c r="D115" s="365" t="str">
        <f>'Data Plani vs Ejecutado POA2022'!D108</f>
        <v>Cantidad de Mt.2  remodelados en la Sede Central y Centros Regionales</v>
      </c>
      <c r="E115" s="366">
        <f>'Data Plani vs Ejecutado POA2022'!E108</f>
        <v>0</v>
      </c>
      <c r="F115" s="366">
        <f>'Data Plani vs Ejecutado POA2022'!F108</f>
        <v>0</v>
      </c>
      <c r="G115" s="366">
        <f>'Data Plani vs Ejecutado POA2022'!G108</f>
        <v>0</v>
      </c>
      <c r="H115" s="366">
        <f>'Data Plani vs Ejecutado POA2022'!I108</f>
        <v>0</v>
      </c>
      <c r="I115" s="366">
        <f>'Data Plani vs Ejecutado POA2022'!J108</f>
        <v>0</v>
      </c>
      <c r="J115" s="366">
        <f>'Data Plani vs Ejecutado POA2022'!K108</f>
        <v>0</v>
      </c>
      <c r="K115" s="367" t="str">
        <f>'Data Plani vs Ejecutado POA2022'!L108</f>
        <v xml:space="preserve">  </v>
      </c>
      <c r="L115" s="367" t="str">
        <f>'Data Plani vs Ejecutado POA2022'!N108</f>
        <v xml:space="preserve">  </v>
      </c>
      <c r="M115" s="367" t="str">
        <f>'Data Plani vs Ejecutado POA2022'!O108</f>
        <v xml:space="preserve">  </v>
      </c>
      <c r="N115" s="367" t="str">
        <f>'Data Plani vs Ejecutado POA2022'!P108</f>
        <v xml:space="preserve">  </v>
      </c>
      <c r="O115" s="367" t="str">
        <f>'Data Plani vs Ejecutado POA2022'!Q108</f>
        <v xml:space="preserve">  </v>
      </c>
      <c r="P115" s="367" t="str">
        <f>'Data Plani vs Ejecutado POA2022'!R108</f>
        <v xml:space="preserve">  </v>
      </c>
      <c r="Q115" s="383">
        <f>'Data Plani vs Ejecutado POA2022'!T108</f>
        <v>2</v>
      </c>
      <c r="R115" s="383">
        <f>'Data Plani vs Ejecutado POA2022'!U108</f>
        <v>2</v>
      </c>
      <c r="S115" s="382" t="str">
        <f>'Data Plani vs Ejecutado POA2022'!V108</f>
        <v>Informe y levantamiento</v>
      </c>
      <c r="T115" s="365">
        <f>'Data Plani vs Ejecutado POA2022'!W108</f>
        <v>0</v>
      </c>
      <c r="U115" s="369">
        <f>'Data Plani vs Ejecutado POA2022'!X108</f>
        <v>0</v>
      </c>
      <c r="V115" s="370">
        <v>1</v>
      </c>
      <c r="W115" s="370"/>
      <c r="X115" s="371" t="e">
        <f t="shared" si="17"/>
        <v>#DIV/0!</v>
      </c>
      <c r="Y115" s="478">
        <f t="shared" si="11"/>
        <v>1</v>
      </c>
    </row>
    <row r="116" spans="1:25" s="27" customFormat="1" ht="39" outlineLevel="2">
      <c r="A116" s="438" t="str">
        <f>'Data Plani vs Ejecutado POA2022'!A109</f>
        <v>Dirrección Administrativa</v>
      </c>
      <c r="B116" s="365" t="str">
        <f>'Data Plani vs Ejecutado POA2022'!B109</f>
        <v>Adecuación de la infraestructura física</v>
      </c>
      <c r="C116" s="365" t="str">
        <f>'Data Plani vs Ejecutado POA2022'!C109</f>
        <v>Mantenimiento</v>
      </c>
      <c r="D116" s="365" t="str">
        <f>'Data Plani vs Ejecutado POA2022'!D109</f>
        <v>Cantidad de Mt.2  remodelados en la Sede Central y Centros Regionales</v>
      </c>
      <c r="E116" s="366">
        <f>'Data Plani vs Ejecutado POA2022'!E109</f>
        <v>1</v>
      </c>
      <c r="F116" s="368">
        <f>'Data Plani vs Ejecutado POA2022'!F109</f>
        <v>1</v>
      </c>
      <c r="G116" s="366">
        <f>'Data Plani vs Ejecutado POA2022'!G109</f>
        <v>0</v>
      </c>
      <c r="H116" s="366">
        <f>'Data Plani vs Ejecutado POA2022'!I109</f>
        <v>1</v>
      </c>
      <c r="I116" s="366">
        <f>'Data Plani vs Ejecutado POA2022'!J109</f>
        <v>1</v>
      </c>
      <c r="J116" s="366">
        <f>'Data Plani vs Ejecutado POA2022'!K109</f>
        <v>1</v>
      </c>
      <c r="K116" s="367">
        <f>'Data Plani vs Ejecutado POA2022'!L109</f>
        <v>1</v>
      </c>
      <c r="L116" s="367">
        <f>'Data Plani vs Ejecutado POA2022'!N109</f>
        <v>1</v>
      </c>
      <c r="M116" s="367">
        <f>'Data Plani vs Ejecutado POA2022'!O109</f>
        <v>1</v>
      </c>
      <c r="N116" s="367">
        <f>'Data Plani vs Ejecutado POA2022'!P109</f>
        <v>1</v>
      </c>
      <c r="O116" s="367">
        <f>'Data Plani vs Ejecutado POA2022'!Q109</f>
        <v>0</v>
      </c>
      <c r="P116" s="367">
        <f>'Data Plani vs Ejecutado POA2022'!R109</f>
        <v>0</v>
      </c>
      <c r="Q116" s="366">
        <f>'Data Plani vs Ejecutado POA2022'!T109</f>
        <v>7</v>
      </c>
      <c r="R116" s="383">
        <f>'Data Plani vs Ejecutado POA2022'!U109</f>
        <v>7</v>
      </c>
      <c r="S116" s="382" t="str">
        <f>'Data Plani vs Ejecutado POA2022'!V109</f>
        <v>Informe</v>
      </c>
      <c r="T116" s="365">
        <f>'Data Plani vs Ejecutado POA2022'!W109</f>
        <v>0</v>
      </c>
      <c r="U116" s="369">
        <f>'Data Plani vs Ejecutado POA2022'!X109</f>
        <v>0</v>
      </c>
      <c r="V116" s="370">
        <v>1</v>
      </c>
      <c r="W116" s="370">
        <f t="shared" si="16"/>
        <v>0.66666666666666663</v>
      </c>
      <c r="X116" s="371">
        <f t="shared" si="17"/>
        <v>0.66666666666666663</v>
      </c>
      <c r="Y116" s="478">
        <f t="shared" si="11"/>
        <v>0.83333333333333326</v>
      </c>
    </row>
    <row r="117" spans="1:25" s="27" customFormat="1" ht="26" outlineLevel="2">
      <c r="A117" s="438" t="str">
        <f>'Data Plani vs Ejecutado POA2022'!A110</f>
        <v>Dirrección Administrativa</v>
      </c>
      <c r="B117" s="365" t="str">
        <f>'Data Plani vs Ejecutado POA2022'!B110</f>
        <v>Coordinación y monitoreo de Tranportación</v>
      </c>
      <c r="C117" s="363" t="str">
        <f>'Data Plani vs Ejecutado POA2022'!C110</f>
        <v>Proceso</v>
      </c>
      <c r="D117" s="365" t="str">
        <f>'Data Plani vs Ejecutado POA2022'!D110</f>
        <v>Adquirir vehiculos para mejorar flotilla vehicular</v>
      </c>
      <c r="E117" s="366">
        <f>'Data Plani vs Ejecutado POA2022'!E110</f>
        <v>1</v>
      </c>
      <c r="F117" s="366">
        <f>'Data Plani vs Ejecutado POA2022'!F110</f>
        <v>0</v>
      </c>
      <c r="G117" s="366">
        <f>'Data Plani vs Ejecutado POA2022'!G110</f>
        <v>0</v>
      </c>
      <c r="H117" s="366">
        <f>'Data Plani vs Ejecutado POA2022'!I110</f>
        <v>1</v>
      </c>
      <c r="I117" s="366">
        <f>'Data Plani vs Ejecutado POA2022'!J110</f>
        <v>0</v>
      </c>
      <c r="J117" s="366">
        <f>'Data Plani vs Ejecutado POA2022'!K110</f>
        <v>0</v>
      </c>
      <c r="K117" s="367">
        <f>'Data Plani vs Ejecutado POA2022'!L110</f>
        <v>1</v>
      </c>
      <c r="L117" s="367">
        <f>'Data Plani vs Ejecutado POA2022'!N110</f>
        <v>1</v>
      </c>
      <c r="M117" s="367" t="str">
        <f>'Data Plani vs Ejecutado POA2022'!O110</f>
        <v xml:space="preserve">  </v>
      </c>
      <c r="N117" s="367" t="str">
        <f>'Data Plani vs Ejecutado POA2022'!P110</f>
        <v xml:space="preserve">  </v>
      </c>
      <c r="O117" s="367" t="str">
        <f>'Data Plani vs Ejecutado POA2022'!Q110</f>
        <v xml:space="preserve">  </v>
      </c>
      <c r="P117" s="367" t="str">
        <f>'Data Plani vs Ejecutado POA2022'!R110</f>
        <v xml:space="preserve">  </v>
      </c>
      <c r="Q117" s="366">
        <f>'Data Plani vs Ejecutado POA2022'!T110</f>
        <v>2</v>
      </c>
      <c r="R117" s="366">
        <f>'Data Plani vs Ejecutado POA2022'!U110</f>
        <v>2</v>
      </c>
      <c r="S117" s="382" t="str">
        <f>'Data Plani vs Ejecutado POA2022'!V110</f>
        <v>Informe</v>
      </c>
      <c r="T117" s="365" t="str">
        <f>'Data Plani vs Ejecutado POA2022'!W110</f>
        <v>Flotilla de Vehículo condicionada</v>
      </c>
      <c r="U117" s="369">
        <f>'Data Plani vs Ejecutado POA2022'!X110</f>
        <v>0</v>
      </c>
      <c r="V117" s="370">
        <v>1</v>
      </c>
      <c r="W117" s="370">
        <f t="shared" si="16"/>
        <v>1</v>
      </c>
      <c r="X117" s="371">
        <f t="shared" si="17"/>
        <v>1</v>
      </c>
      <c r="Y117" s="478">
        <f t="shared" si="11"/>
        <v>1</v>
      </c>
    </row>
    <row r="118" spans="1:25" s="27" customFormat="1" outlineLevel="2">
      <c r="A118" s="438" t="str">
        <f>'Data Plani vs Ejecutado POA2022'!A111</f>
        <v>Dirrección Administrativa</v>
      </c>
      <c r="B118" s="365" t="str">
        <f>'Data Plani vs Ejecutado POA2022'!B111</f>
        <v>Coordinación y monitoreo de Tranportación</v>
      </c>
      <c r="C118" s="363" t="str">
        <f>'Data Plani vs Ejecutado POA2022'!C111</f>
        <v>Coordinación</v>
      </c>
      <c r="D118" s="365">
        <f>'Data Plani vs Ejecutado POA2022'!D111</f>
        <v>0</v>
      </c>
      <c r="E118" s="366">
        <f>'Data Plani vs Ejecutado POA2022'!E111</f>
        <v>625</v>
      </c>
      <c r="F118" s="366">
        <f>'Data Plani vs Ejecutado POA2022'!F111</f>
        <v>1500</v>
      </c>
      <c r="G118" s="366">
        <f>'Data Plani vs Ejecutado POA2022'!G111</f>
        <v>466</v>
      </c>
      <c r="H118" s="366">
        <f>'Data Plani vs Ejecutado POA2022'!I111</f>
        <v>800</v>
      </c>
      <c r="I118" s="366">
        <f>'Data Plani vs Ejecutado POA2022'!J111</f>
        <v>1500</v>
      </c>
      <c r="J118" s="366">
        <f>'Data Plani vs Ejecutado POA2022'!K111</f>
        <v>1200</v>
      </c>
      <c r="K118" s="367">
        <f>'Data Plani vs Ejecutado POA2022'!L111</f>
        <v>0.78125</v>
      </c>
      <c r="L118" s="367">
        <f>'Data Plani vs Ejecutado POA2022'!N111</f>
        <v>0.78125</v>
      </c>
      <c r="M118" s="367">
        <f>'Data Plani vs Ejecutado POA2022'!O111</f>
        <v>1</v>
      </c>
      <c r="N118" s="367">
        <f>'Data Plani vs Ejecutado POA2022'!P111</f>
        <v>1</v>
      </c>
      <c r="O118" s="367">
        <f>'Data Plani vs Ejecutado POA2022'!Q111</f>
        <v>0.38833333333333331</v>
      </c>
      <c r="P118" s="367">
        <f>'Data Plani vs Ejecutado POA2022'!R111</f>
        <v>0.38833333333333331</v>
      </c>
      <c r="Q118" s="366">
        <f>'Data Plani vs Ejecutado POA2022'!T111</f>
        <v>144</v>
      </c>
      <c r="R118" s="366">
        <f>'Data Plani vs Ejecutado POA2022'!U111</f>
        <v>144</v>
      </c>
      <c r="S118" s="382" t="str">
        <f>'Data Plani vs Ejecutado POA2022'!V111</f>
        <v>Solicitudes de vehículos</v>
      </c>
      <c r="T118" s="365">
        <f>'Data Plani vs Ejecutado POA2022'!W111</f>
        <v>0</v>
      </c>
      <c r="U118" s="369">
        <f>'Data Plani vs Ejecutado POA2022'!X111</f>
        <v>0</v>
      </c>
      <c r="V118" s="370">
        <v>1</v>
      </c>
      <c r="W118" s="370">
        <f t="shared" si="16"/>
        <v>0.72319444444444436</v>
      </c>
      <c r="X118" s="371">
        <f t="shared" si="17"/>
        <v>0.72319444444444436</v>
      </c>
      <c r="Y118" s="478">
        <f t="shared" si="11"/>
        <v>0.86159722222222213</v>
      </c>
    </row>
    <row r="119" spans="1:25" s="27" customFormat="1" ht="26" outlineLevel="2">
      <c r="A119" s="438" t="str">
        <f>'Data Plani vs Ejecutado POA2022'!A112</f>
        <v>Dirrección Administrativa</v>
      </c>
      <c r="B119" s="365" t="str">
        <f>'Data Plani vs Ejecutado POA2022'!B112</f>
        <v>Coordinación y monitoreo de Tranportación</v>
      </c>
      <c r="C119" s="363" t="str">
        <f>'Data Plani vs Ejecutado POA2022'!C112</f>
        <v>Coordinación</v>
      </c>
      <c r="D119" s="365" t="str">
        <f>'Data Plani vs Ejecutado POA2022'!D112</f>
        <v>Realizar Logistica para visitas de trabajo</v>
      </c>
      <c r="E119" s="366">
        <f>'Data Plani vs Ejecutado POA2022'!E112</f>
        <v>3</v>
      </c>
      <c r="F119" s="366">
        <f>'Data Plani vs Ejecutado POA2022'!F112</f>
        <v>3</v>
      </c>
      <c r="G119" s="366">
        <f>'Data Plani vs Ejecutado POA2022'!G112</f>
        <v>3</v>
      </c>
      <c r="H119" s="366">
        <f>'Data Plani vs Ejecutado POA2022'!I112</f>
        <v>3</v>
      </c>
      <c r="I119" s="366">
        <f>'Data Plani vs Ejecutado POA2022'!J112</f>
        <v>3</v>
      </c>
      <c r="J119" s="366">
        <f>'Data Plani vs Ejecutado POA2022'!K112</f>
        <v>3</v>
      </c>
      <c r="K119" s="367">
        <f>'Data Plani vs Ejecutado POA2022'!L112</f>
        <v>1</v>
      </c>
      <c r="L119" s="367">
        <f>'Data Plani vs Ejecutado POA2022'!N112</f>
        <v>1</v>
      </c>
      <c r="M119" s="367">
        <f>'Data Plani vs Ejecutado POA2022'!O112</f>
        <v>1</v>
      </c>
      <c r="N119" s="367">
        <f>'Data Plani vs Ejecutado POA2022'!P112</f>
        <v>1</v>
      </c>
      <c r="O119" s="367">
        <f>'Data Plani vs Ejecutado POA2022'!Q112</f>
        <v>1</v>
      </c>
      <c r="P119" s="367">
        <f>'Data Plani vs Ejecutado POA2022'!R112</f>
        <v>1</v>
      </c>
      <c r="Q119" s="366">
        <f>'Data Plani vs Ejecutado POA2022'!T112</f>
        <v>2</v>
      </c>
      <c r="R119" s="366">
        <f>'Data Plani vs Ejecutado POA2022'!U112</f>
        <v>2</v>
      </c>
      <c r="S119" s="382" t="str">
        <f>'Data Plani vs Ejecutado POA2022'!V112</f>
        <v>Formulario</v>
      </c>
      <c r="T119" s="365">
        <f>'Data Plani vs Ejecutado POA2022'!W112</f>
        <v>0</v>
      </c>
      <c r="U119" s="369">
        <f>'Data Plani vs Ejecutado POA2022'!X112</f>
        <v>0</v>
      </c>
      <c r="V119" s="370">
        <v>1</v>
      </c>
      <c r="W119" s="370">
        <f t="shared" si="16"/>
        <v>1</v>
      </c>
      <c r="X119" s="371">
        <f t="shared" si="17"/>
        <v>1</v>
      </c>
      <c r="Y119" s="478">
        <f t="shared" si="11"/>
        <v>1</v>
      </c>
    </row>
    <row r="120" spans="1:25" s="27" customFormat="1" ht="26" outlineLevel="2">
      <c r="A120" s="438" t="str">
        <f>'Data Plani vs Ejecutado POA2022'!A113</f>
        <v>Dirrección Administrativa</v>
      </c>
      <c r="B120" s="365" t="str">
        <f>'Data Plani vs Ejecutado POA2022'!B113</f>
        <v>Coordinación y monitoreo de Tranportación</v>
      </c>
      <c r="C120" s="365" t="str">
        <f>'Data Plani vs Ejecutado POA2022'!C113</f>
        <v xml:space="preserve">Proceso </v>
      </c>
      <c r="D120" s="365" t="str">
        <f>'Data Plani vs Ejecutado POA2022'!D113</f>
        <v>Realizar Logistica para visitas de trabajo</v>
      </c>
      <c r="E120" s="366">
        <f>'Data Plani vs Ejecutado POA2022'!E113</f>
        <v>3</v>
      </c>
      <c r="F120" s="366">
        <f>'Data Plani vs Ejecutado POA2022'!F113</f>
        <v>3</v>
      </c>
      <c r="G120" s="366">
        <f>'Data Plani vs Ejecutado POA2022'!G113</f>
        <v>3</v>
      </c>
      <c r="H120" s="366">
        <f>'Data Plani vs Ejecutado POA2022'!I113</f>
        <v>3</v>
      </c>
      <c r="I120" s="366">
        <f>'Data Plani vs Ejecutado POA2022'!J113</f>
        <v>3</v>
      </c>
      <c r="J120" s="366">
        <f>'Data Plani vs Ejecutado POA2022'!K113</f>
        <v>3</v>
      </c>
      <c r="K120" s="367">
        <f>'Data Plani vs Ejecutado POA2022'!L113</f>
        <v>1</v>
      </c>
      <c r="L120" s="367">
        <f>'Data Plani vs Ejecutado POA2022'!N113</f>
        <v>1</v>
      </c>
      <c r="M120" s="367">
        <f>'Data Plani vs Ejecutado POA2022'!O113</f>
        <v>1</v>
      </c>
      <c r="N120" s="367">
        <f>'Data Plani vs Ejecutado POA2022'!P113</f>
        <v>1</v>
      </c>
      <c r="O120" s="367">
        <f>'Data Plani vs Ejecutado POA2022'!Q113</f>
        <v>1</v>
      </c>
      <c r="P120" s="367">
        <f>'Data Plani vs Ejecutado POA2022'!R113</f>
        <v>1</v>
      </c>
      <c r="Q120" s="366">
        <f>'Data Plani vs Ejecutado POA2022'!T113</f>
        <v>3</v>
      </c>
      <c r="R120" s="366">
        <f>'Data Plani vs Ejecutado POA2022'!U113</f>
        <v>3</v>
      </c>
      <c r="S120" s="382" t="str">
        <f>'Data Plani vs Ejecutado POA2022'!V113</f>
        <v>Informes, documentos</v>
      </c>
      <c r="T120" s="365">
        <f>'Data Plani vs Ejecutado POA2022'!W113</f>
        <v>0</v>
      </c>
      <c r="U120" s="369">
        <f>'Data Plani vs Ejecutado POA2022'!X113</f>
        <v>0</v>
      </c>
      <c r="V120" s="370">
        <v>1</v>
      </c>
      <c r="W120" s="370">
        <f t="shared" si="16"/>
        <v>1</v>
      </c>
      <c r="X120" s="371">
        <f t="shared" si="17"/>
        <v>1</v>
      </c>
      <c r="Y120" s="478">
        <f t="shared" si="11"/>
        <v>1</v>
      </c>
    </row>
    <row r="121" spans="1:25" s="27" customFormat="1" ht="26" outlineLevel="2">
      <c r="A121" s="438" t="str">
        <f>'Data Plani vs Ejecutado POA2022'!A114</f>
        <v>Dirrección Administrativa</v>
      </c>
      <c r="B121" s="365" t="str">
        <f>'Data Plani vs Ejecutado POA2022'!B114</f>
        <v>Coordinación y monitoreo de Tranportación</v>
      </c>
      <c r="C121" s="363" t="str">
        <f>'Data Plani vs Ejecutado POA2022'!C114</f>
        <v>Monitoreo</v>
      </c>
      <c r="D121" s="365" t="str">
        <f>'Data Plani vs Ejecutado POA2022'!D114</f>
        <v>Realizar Logistica para visitas de trabajo</v>
      </c>
      <c r="E121" s="366">
        <f>'Data Plani vs Ejecutado POA2022'!E114</f>
        <v>33</v>
      </c>
      <c r="F121" s="366">
        <f>'Data Plani vs Ejecutado POA2022'!F114</f>
        <v>33</v>
      </c>
      <c r="G121" s="366">
        <f>'Data Plani vs Ejecutado POA2022'!G114</f>
        <v>33</v>
      </c>
      <c r="H121" s="366">
        <f>'Data Plani vs Ejecutado POA2022'!I114</f>
        <v>33</v>
      </c>
      <c r="I121" s="366">
        <f>'Data Plani vs Ejecutado POA2022'!J114</f>
        <v>33</v>
      </c>
      <c r="J121" s="366">
        <f>'Data Plani vs Ejecutado POA2022'!K114</f>
        <v>33</v>
      </c>
      <c r="K121" s="367">
        <f>'Data Plani vs Ejecutado POA2022'!L114</f>
        <v>1</v>
      </c>
      <c r="L121" s="367">
        <f>'Data Plani vs Ejecutado POA2022'!N114</f>
        <v>1</v>
      </c>
      <c r="M121" s="367">
        <f>'Data Plani vs Ejecutado POA2022'!O114</f>
        <v>1</v>
      </c>
      <c r="N121" s="367">
        <f>'Data Plani vs Ejecutado POA2022'!P114</f>
        <v>1</v>
      </c>
      <c r="O121" s="367">
        <f>'Data Plani vs Ejecutado POA2022'!Q114</f>
        <v>1</v>
      </c>
      <c r="P121" s="367">
        <f>'Data Plani vs Ejecutado POA2022'!R114</f>
        <v>1</v>
      </c>
      <c r="Q121" s="366">
        <f>'Data Plani vs Ejecutado POA2022'!T114</f>
        <v>5</v>
      </c>
      <c r="R121" s="366">
        <f>'Data Plani vs Ejecutado POA2022'!U114</f>
        <v>5</v>
      </c>
      <c r="S121" s="382" t="str">
        <f>'Data Plani vs Ejecutado POA2022'!V114</f>
        <v>Informes, documentos</v>
      </c>
      <c r="T121" s="365">
        <f>'Data Plani vs Ejecutado POA2022'!W114</f>
        <v>0</v>
      </c>
      <c r="U121" s="369">
        <f>'Data Plani vs Ejecutado POA2022'!X114</f>
        <v>0</v>
      </c>
      <c r="V121" s="370">
        <v>1</v>
      </c>
      <c r="W121" s="370">
        <f t="shared" si="16"/>
        <v>1</v>
      </c>
      <c r="X121" s="371">
        <f t="shared" si="17"/>
        <v>1</v>
      </c>
      <c r="Y121" s="478">
        <f t="shared" si="11"/>
        <v>1</v>
      </c>
    </row>
    <row r="122" spans="1:25" s="27" customFormat="1" ht="26" outlineLevel="2">
      <c r="A122" s="438" t="str">
        <f>'Data Plani vs Ejecutado POA2022'!A115</f>
        <v>Dirrección Administrativa</v>
      </c>
      <c r="B122" s="365" t="str">
        <f>'Data Plani vs Ejecutado POA2022'!B115</f>
        <v>Control de servicios básicos</v>
      </c>
      <c r="C122" s="363" t="str">
        <f>'Data Plani vs Ejecutado POA2022'!C115</f>
        <v>Pagos</v>
      </c>
      <c r="D122" s="365" t="str">
        <f>'Data Plani vs Ejecutado POA2022'!D115</f>
        <v>Cantidad de Unidades Departamentales evaludas</v>
      </c>
      <c r="E122" s="366">
        <f>'Data Plani vs Ejecutado POA2022'!E115</f>
        <v>21</v>
      </c>
      <c r="F122" s="366">
        <f>'Data Plani vs Ejecutado POA2022'!F115</f>
        <v>21</v>
      </c>
      <c r="G122" s="366">
        <f>'Data Plani vs Ejecutado POA2022'!G115</f>
        <v>33</v>
      </c>
      <c r="H122" s="366">
        <f>'Data Plani vs Ejecutado POA2022'!I115</f>
        <v>21</v>
      </c>
      <c r="I122" s="366">
        <f>'Data Plani vs Ejecutado POA2022'!J115</f>
        <v>21</v>
      </c>
      <c r="J122" s="366">
        <f>'Data Plani vs Ejecutado POA2022'!K115</f>
        <v>21</v>
      </c>
      <c r="K122" s="367">
        <f>'Data Plani vs Ejecutado POA2022'!L115</f>
        <v>1</v>
      </c>
      <c r="L122" s="367">
        <f>'Data Plani vs Ejecutado POA2022'!N115</f>
        <v>1</v>
      </c>
      <c r="M122" s="367">
        <f>'Data Plani vs Ejecutado POA2022'!O115</f>
        <v>1</v>
      </c>
      <c r="N122" s="367">
        <f>'Data Plani vs Ejecutado POA2022'!P115</f>
        <v>1</v>
      </c>
      <c r="O122" s="367">
        <f>'Data Plani vs Ejecutado POA2022'!Q115</f>
        <v>1.5714285714285714</v>
      </c>
      <c r="P122" s="367">
        <f>'Data Plani vs Ejecutado POA2022'!R115</f>
        <v>1</v>
      </c>
      <c r="Q122" s="366">
        <f>'Data Plani vs Ejecutado POA2022'!T115</f>
        <v>10</v>
      </c>
      <c r="R122" s="366">
        <f>'Data Plani vs Ejecutado POA2022'!U115</f>
        <v>10</v>
      </c>
      <c r="S122" s="373" t="str">
        <f>'Data Plani vs Ejecutado POA2022'!V115</f>
        <v>Facturas, solicitudes</v>
      </c>
      <c r="T122" s="363" t="str">
        <f>'Data Plani vs Ejecutado POA2022'!W115</f>
        <v>Departamentos Evaluados</v>
      </c>
      <c r="U122" s="369">
        <f>'Data Plani vs Ejecutado POA2022'!X115</f>
        <v>0</v>
      </c>
      <c r="V122" s="370">
        <v>1</v>
      </c>
      <c r="W122" s="370">
        <f t="shared" si="16"/>
        <v>1</v>
      </c>
      <c r="X122" s="371">
        <f t="shared" si="17"/>
        <v>1</v>
      </c>
      <c r="Y122" s="478">
        <f t="shared" si="11"/>
        <v>1</v>
      </c>
    </row>
    <row r="123" spans="1:25" s="27" customFormat="1" ht="26" outlineLevel="2">
      <c r="A123" s="438" t="str">
        <f>'Data Plani vs Ejecutado POA2022'!A116</f>
        <v>Dirrección Administrativa</v>
      </c>
      <c r="B123" s="365" t="str">
        <f>'Data Plani vs Ejecutado POA2022'!B116</f>
        <v>Control de servicios básicos</v>
      </c>
      <c r="C123" s="363" t="str">
        <f>'Data Plani vs Ejecutado POA2022'!C116</f>
        <v>Pagos</v>
      </c>
      <c r="D123" s="365" t="str">
        <f>'Data Plani vs Ejecutado POA2022'!D116</f>
        <v>Cantidad de Unidades Departamentales evaludas</v>
      </c>
      <c r="E123" s="366">
        <f>'Data Plani vs Ejecutado POA2022'!E116</f>
        <v>33</v>
      </c>
      <c r="F123" s="366">
        <f>'Data Plani vs Ejecutado POA2022'!F116</f>
        <v>33</v>
      </c>
      <c r="G123" s="366">
        <f>'Data Plani vs Ejecutado POA2022'!G116</f>
        <v>27</v>
      </c>
      <c r="H123" s="366">
        <f>'Data Plani vs Ejecutado POA2022'!I116</f>
        <v>33</v>
      </c>
      <c r="I123" s="366">
        <f>'Data Plani vs Ejecutado POA2022'!J116</f>
        <v>33</v>
      </c>
      <c r="J123" s="366">
        <f>'Data Plani vs Ejecutado POA2022'!K116</f>
        <v>33</v>
      </c>
      <c r="K123" s="367">
        <f>'Data Plani vs Ejecutado POA2022'!L116</f>
        <v>1</v>
      </c>
      <c r="L123" s="367">
        <f>'Data Plani vs Ejecutado POA2022'!N116</f>
        <v>1</v>
      </c>
      <c r="M123" s="367">
        <f>'Data Plani vs Ejecutado POA2022'!O116</f>
        <v>1</v>
      </c>
      <c r="N123" s="367">
        <f>'Data Plani vs Ejecutado POA2022'!P116</f>
        <v>1</v>
      </c>
      <c r="O123" s="367">
        <f>'Data Plani vs Ejecutado POA2022'!Q116</f>
        <v>0.81818181818181823</v>
      </c>
      <c r="P123" s="367">
        <f>'Data Plani vs Ejecutado POA2022'!R116</f>
        <v>0.81818181818181823</v>
      </c>
      <c r="Q123" s="366">
        <f>'Data Plani vs Ejecutado POA2022'!T116</f>
        <v>10</v>
      </c>
      <c r="R123" s="366">
        <f>'Data Plani vs Ejecutado POA2022'!U116</f>
        <v>10</v>
      </c>
      <c r="S123" s="373" t="str">
        <f>'Data Plani vs Ejecutado POA2022'!V116</f>
        <v>Solcitud de pago, facturas</v>
      </c>
      <c r="T123" s="363">
        <f>'Data Plani vs Ejecutado POA2022'!W116</f>
        <v>0</v>
      </c>
      <c r="U123" s="369">
        <f>'Data Plani vs Ejecutado POA2022'!X116</f>
        <v>0</v>
      </c>
      <c r="V123" s="370">
        <v>1</v>
      </c>
      <c r="W123" s="370">
        <f t="shared" si="16"/>
        <v>0.93939393939393945</v>
      </c>
      <c r="X123" s="371">
        <f t="shared" si="17"/>
        <v>0.93939393939393945</v>
      </c>
      <c r="Y123" s="478">
        <f t="shared" si="11"/>
        <v>0.96969696969696972</v>
      </c>
    </row>
    <row r="124" spans="1:25" s="27" customFormat="1" ht="26" outlineLevel="2">
      <c r="A124" s="438" t="str">
        <f>'Data Plani vs Ejecutado POA2022'!A117</f>
        <v>Dirrección Administrativa</v>
      </c>
      <c r="B124" s="365" t="str">
        <f>'Data Plani vs Ejecutado POA2022'!B117</f>
        <v>Control de servicios básicos</v>
      </c>
      <c r="C124" s="363" t="str">
        <f>'Data Plani vs Ejecutado POA2022'!C117</f>
        <v>Supervisión</v>
      </c>
      <c r="D124" s="365" t="str">
        <f>'Data Plani vs Ejecutado POA2022'!D117</f>
        <v>Cantidad de Unidades Departamentales evaludas</v>
      </c>
      <c r="E124" s="366">
        <f>'Data Plani vs Ejecutado POA2022'!E117</f>
        <v>60</v>
      </c>
      <c r="F124" s="366">
        <f>'Data Plani vs Ejecutado POA2022'!F117</f>
        <v>60</v>
      </c>
      <c r="G124" s="366">
        <f>'Data Plani vs Ejecutado POA2022'!G117</f>
        <v>60</v>
      </c>
      <c r="H124" s="366">
        <f>'Data Plani vs Ejecutado POA2022'!I117</f>
        <v>60</v>
      </c>
      <c r="I124" s="366">
        <f>'Data Plani vs Ejecutado POA2022'!J117</f>
        <v>60</v>
      </c>
      <c r="J124" s="366">
        <f>'Data Plani vs Ejecutado POA2022'!K117</f>
        <v>60</v>
      </c>
      <c r="K124" s="367">
        <f>'Data Plani vs Ejecutado POA2022'!L117</f>
        <v>1</v>
      </c>
      <c r="L124" s="367">
        <f>'Data Plani vs Ejecutado POA2022'!N117</f>
        <v>1</v>
      </c>
      <c r="M124" s="367">
        <f>'Data Plani vs Ejecutado POA2022'!O117</f>
        <v>1</v>
      </c>
      <c r="N124" s="367">
        <f>'Data Plani vs Ejecutado POA2022'!P117</f>
        <v>1</v>
      </c>
      <c r="O124" s="367">
        <f>'Data Plani vs Ejecutado POA2022'!Q117</f>
        <v>1</v>
      </c>
      <c r="P124" s="367">
        <f>'Data Plani vs Ejecutado POA2022'!R117</f>
        <v>1</v>
      </c>
      <c r="Q124" s="366">
        <f>'Data Plani vs Ejecutado POA2022'!T117</f>
        <v>10</v>
      </c>
      <c r="R124" s="366">
        <f>'Data Plani vs Ejecutado POA2022'!U117</f>
        <v>10</v>
      </c>
      <c r="S124" s="373" t="str">
        <f>'Data Plani vs Ejecutado POA2022'!V117</f>
        <v>Ordenes de compra</v>
      </c>
      <c r="T124" s="363">
        <f>'Data Plani vs Ejecutado POA2022'!W117</f>
        <v>0</v>
      </c>
      <c r="U124" s="369">
        <f>'Data Plani vs Ejecutado POA2022'!X117</f>
        <v>0</v>
      </c>
      <c r="V124" s="370">
        <v>1</v>
      </c>
      <c r="W124" s="370">
        <f t="shared" si="16"/>
        <v>1</v>
      </c>
      <c r="X124" s="371">
        <f t="shared" si="17"/>
        <v>1</v>
      </c>
      <c r="Y124" s="478">
        <f t="shared" si="11"/>
        <v>1</v>
      </c>
    </row>
    <row r="125" spans="1:25" s="27" customFormat="1" ht="26" outlineLevel="2">
      <c r="A125" s="438" t="str">
        <f>'Data Plani vs Ejecutado POA2022'!A118</f>
        <v>Dirrección Administrativa</v>
      </c>
      <c r="B125" s="365" t="str">
        <f>'Data Plani vs Ejecutado POA2022'!B118</f>
        <v>Compras y Contrataciones</v>
      </c>
      <c r="C125" s="363" t="str">
        <f>'Data Plani vs Ejecutado POA2022'!C118</f>
        <v xml:space="preserve">Solicitud </v>
      </c>
      <c r="D125" s="365" t="str">
        <f>'Data Plani vs Ejecutado POA2022'!D118</f>
        <v>Cantidad de procesos licitados, convocados a ofertar</v>
      </c>
      <c r="E125" s="366">
        <f>'Data Plani vs Ejecutado POA2022'!E118</f>
        <v>1</v>
      </c>
      <c r="F125" s="366">
        <f>'Data Plani vs Ejecutado POA2022'!F118</f>
        <v>1</v>
      </c>
      <c r="G125" s="366">
        <f>'Data Plani vs Ejecutado POA2022'!G118</f>
        <v>1</v>
      </c>
      <c r="H125" s="366">
        <f>'Data Plani vs Ejecutado POA2022'!I118</f>
        <v>1</v>
      </c>
      <c r="I125" s="366">
        <f>'Data Plani vs Ejecutado POA2022'!J118</f>
        <v>1</v>
      </c>
      <c r="J125" s="366">
        <f>'Data Plani vs Ejecutado POA2022'!K118</f>
        <v>1</v>
      </c>
      <c r="K125" s="367">
        <f>'Data Plani vs Ejecutado POA2022'!L118</f>
        <v>1</v>
      </c>
      <c r="L125" s="367">
        <f>'Data Plani vs Ejecutado POA2022'!N118</f>
        <v>1</v>
      </c>
      <c r="M125" s="367">
        <f>'Data Plani vs Ejecutado POA2022'!O118</f>
        <v>1</v>
      </c>
      <c r="N125" s="367">
        <f>'Data Plani vs Ejecutado POA2022'!P118</f>
        <v>1</v>
      </c>
      <c r="O125" s="367">
        <f>'Data Plani vs Ejecutado POA2022'!Q118</f>
        <v>1</v>
      </c>
      <c r="P125" s="367">
        <f>'Data Plani vs Ejecutado POA2022'!R118</f>
        <v>1</v>
      </c>
      <c r="Q125" s="366">
        <f>'Data Plani vs Ejecutado POA2022'!T118</f>
        <v>4</v>
      </c>
      <c r="R125" s="366">
        <f>'Data Plani vs Ejecutado POA2022'!U118</f>
        <v>4</v>
      </c>
      <c r="S125" s="382" t="str">
        <f>'Data Plani vs Ejecutado POA2022'!V118</f>
        <v>Ordenes de compra</v>
      </c>
      <c r="T125" s="363" t="str">
        <f>'Data Plani vs Ejecutado POA2022'!W118</f>
        <v>Licitación y ofertas aprobadas</v>
      </c>
      <c r="U125" s="369">
        <f>'Data Plani vs Ejecutado POA2022'!X118</f>
        <v>0</v>
      </c>
      <c r="V125" s="370">
        <v>1</v>
      </c>
      <c r="W125" s="370">
        <f t="shared" si="16"/>
        <v>1</v>
      </c>
      <c r="X125" s="371">
        <f t="shared" si="17"/>
        <v>1</v>
      </c>
      <c r="Y125" s="478">
        <f t="shared" si="11"/>
        <v>1</v>
      </c>
    </row>
    <row r="126" spans="1:25" s="27" customFormat="1" ht="26" outlineLevel="2">
      <c r="A126" s="438" t="str">
        <f>'Data Plani vs Ejecutado POA2022'!A119</f>
        <v>Dirrección Administrativa</v>
      </c>
      <c r="B126" s="365" t="str">
        <f>'Data Plani vs Ejecutado POA2022'!B119</f>
        <v>Compras y Contrataciones</v>
      </c>
      <c r="C126" s="363" t="str">
        <f>'Data Plani vs Ejecutado POA2022'!C119</f>
        <v xml:space="preserve">Solicitud </v>
      </c>
      <c r="D126" s="365" t="str">
        <f>'Data Plani vs Ejecutado POA2022'!D119</f>
        <v>Cantidad de procesos licitados, convocados a ofertar</v>
      </c>
      <c r="E126" s="366">
        <f>'Data Plani vs Ejecutado POA2022'!E119</f>
        <v>1</v>
      </c>
      <c r="F126" s="366">
        <f>'Data Plani vs Ejecutado POA2022'!F119</f>
        <v>1</v>
      </c>
      <c r="G126" s="366">
        <f>'Data Plani vs Ejecutado POA2022'!G119</f>
        <v>1</v>
      </c>
      <c r="H126" s="366">
        <f>'Data Plani vs Ejecutado POA2022'!I119</f>
        <v>1</v>
      </c>
      <c r="I126" s="366">
        <f>'Data Plani vs Ejecutado POA2022'!J119</f>
        <v>1</v>
      </c>
      <c r="J126" s="366">
        <f>'Data Plani vs Ejecutado POA2022'!K119</f>
        <v>1</v>
      </c>
      <c r="K126" s="367">
        <f>'Data Plani vs Ejecutado POA2022'!L119</f>
        <v>1</v>
      </c>
      <c r="L126" s="367">
        <f>'Data Plani vs Ejecutado POA2022'!N119</f>
        <v>1</v>
      </c>
      <c r="M126" s="367">
        <f>'Data Plani vs Ejecutado POA2022'!O119</f>
        <v>1</v>
      </c>
      <c r="N126" s="367">
        <f>'Data Plani vs Ejecutado POA2022'!P119</f>
        <v>1</v>
      </c>
      <c r="O126" s="367">
        <f>'Data Plani vs Ejecutado POA2022'!Q119</f>
        <v>1</v>
      </c>
      <c r="P126" s="367">
        <f>'Data Plani vs Ejecutado POA2022'!R119</f>
        <v>1</v>
      </c>
      <c r="Q126" s="366">
        <f>'Data Plani vs Ejecutado POA2022'!T119</f>
        <v>4</v>
      </c>
      <c r="R126" s="366">
        <f>'Data Plani vs Ejecutado POA2022'!U119</f>
        <v>4</v>
      </c>
      <c r="S126" s="382" t="str">
        <f>'Data Plani vs Ejecutado POA2022'!V119</f>
        <v>Ordenes de compra</v>
      </c>
      <c r="T126" s="363">
        <f>'Data Plani vs Ejecutado POA2022'!W119</f>
        <v>0</v>
      </c>
      <c r="U126" s="369">
        <f>'Data Plani vs Ejecutado POA2022'!X119</f>
        <v>0</v>
      </c>
      <c r="V126" s="370">
        <v>0</v>
      </c>
      <c r="W126" s="370">
        <f t="shared" si="16"/>
        <v>1</v>
      </c>
      <c r="X126" s="371">
        <f t="shared" si="17"/>
        <v>1</v>
      </c>
      <c r="Y126" s="478" t="str">
        <f t="shared" si="11"/>
        <v xml:space="preserve">  </v>
      </c>
    </row>
    <row r="127" spans="1:25" s="27" customFormat="1" ht="26" outlineLevel="2">
      <c r="A127" s="438" t="str">
        <f>'Data Plani vs Ejecutado POA2022'!A120</f>
        <v>Dirrección Administrativa</v>
      </c>
      <c r="B127" s="365" t="str">
        <f>'Data Plani vs Ejecutado POA2022'!B120</f>
        <v>Compras y Contrataciones</v>
      </c>
      <c r="C127" s="363" t="str">
        <f>'Data Plani vs Ejecutado POA2022'!C120</f>
        <v xml:space="preserve">Solicitud </v>
      </c>
      <c r="D127" s="365" t="str">
        <f>'Data Plani vs Ejecutado POA2022'!D120</f>
        <v>Cantidad de procesos licitados, convocados a ofertar</v>
      </c>
      <c r="E127" s="366">
        <f>'Data Plani vs Ejecutado POA2022'!E120</f>
        <v>1</v>
      </c>
      <c r="F127" s="366">
        <f>'Data Plani vs Ejecutado POA2022'!F120</f>
        <v>1</v>
      </c>
      <c r="G127" s="366">
        <f>'Data Plani vs Ejecutado POA2022'!G120</f>
        <v>1</v>
      </c>
      <c r="H127" s="366">
        <f>'Data Plani vs Ejecutado POA2022'!I120</f>
        <v>1</v>
      </c>
      <c r="I127" s="366">
        <f>'Data Plani vs Ejecutado POA2022'!J120</f>
        <v>1</v>
      </c>
      <c r="J127" s="366">
        <f>'Data Plani vs Ejecutado POA2022'!K120</f>
        <v>1</v>
      </c>
      <c r="K127" s="367">
        <f>'Data Plani vs Ejecutado POA2022'!L120</f>
        <v>1</v>
      </c>
      <c r="L127" s="367">
        <f>'Data Plani vs Ejecutado POA2022'!N120</f>
        <v>1</v>
      </c>
      <c r="M127" s="367">
        <f>'Data Plani vs Ejecutado POA2022'!O120</f>
        <v>1</v>
      </c>
      <c r="N127" s="367">
        <f>'Data Plani vs Ejecutado POA2022'!P120</f>
        <v>1</v>
      </c>
      <c r="O127" s="367">
        <f>'Data Plani vs Ejecutado POA2022'!Q120</f>
        <v>1</v>
      </c>
      <c r="P127" s="367">
        <f>'Data Plani vs Ejecutado POA2022'!R120</f>
        <v>1</v>
      </c>
      <c r="Q127" s="366">
        <f>'Data Plani vs Ejecutado POA2022'!T120</f>
        <v>4</v>
      </c>
      <c r="R127" s="366">
        <f>'Data Plani vs Ejecutado POA2022'!U120</f>
        <v>4</v>
      </c>
      <c r="S127" s="382" t="str">
        <f>'Data Plani vs Ejecutado POA2022'!V120</f>
        <v>Ordenes de compra</v>
      </c>
      <c r="T127" s="363">
        <f>'Data Plani vs Ejecutado POA2022'!W120</f>
        <v>0</v>
      </c>
      <c r="U127" s="369">
        <f>'Data Plani vs Ejecutado POA2022'!X120</f>
        <v>0</v>
      </c>
      <c r="V127" s="370">
        <v>0.95</v>
      </c>
      <c r="W127" s="370">
        <f t="shared" si="16"/>
        <v>1</v>
      </c>
      <c r="X127" s="371">
        <f t="shared" si="17"/>
        <v>1</v>
      </c>
      <c r="Y127" s="478">
        <f t="shared" si="11"/>
        <v>0.97499999999999998</v>
      </c>
    </row>
    <row r="128" spans="1:25" s="27" customFormat="1" ht="26" outlineLevel="2">
      <c r="A128" s="438" t="str">
        <f>'Data Plani vs Ejecutado POA2022'!A121</f>
        <v>Dirrección Administrativa</v>
      </c>
      <c r="B128" s="365" t="str">
        <f>'Data Plani vs Ejecutado POA2022'!B121</f>
        <v>Compras y Contrataciones</v>
      </c>
      <c r="C128" s="363" t="str">
        <f>'Data Plani vs Ejecutado POA2022'!C121</f>
        <v xml:space="preserve">Solicitud </v>
      </c>
      <c r="D128" s="365" t="str">
        <f>'Data Plani vs Ejecutado POA2022'!D121</f>
        <v>Cantidad de procesos licitados, convocados a ofertar</v>
      </c>
      <c r="E128" s="366">
        <f>'Data Plani vs Ejecutado POA2022'!E121</f>
        <v>1</v>
      </c>
      <c r="F128" s="366">
        <f>'Data Plani vs Ejecutado POA2022'!F121</f>
        <v>1</v>
      </c>
      <c r="G128" s="366">
        <f>'Data Plani vs Ejecutado POA2022'!G121</f>
        <v>1</v>
      </c>
      <c r="H128" s="366">
        <f>'Data Plani vs Ejecutado POA2022'!I121</f>
        <v>1</v>
      </c>
      <c r="I128" s="366">
        <f>'Data Plani vs Ejecutado POA2022'!J121</f>
        <v>1</v>
      </c>
      <c r="J128" s="366">
        <f>'Data Plani vs Ejecutado POA2022'!K121</f>
        <v>1</v>
      </c>
      <c r="K128" s="367">
        <f>'Data Plani vs Ejecutado POA2022'!L121</f>
        <v>1</v>
      </c>
      <c r="L128" s="367">
        <f>'Data Plani vs Ejecutado POA2022'!N121</f>
        <v>1</v>
      </c>
      <c r="M128" s="367">
        <f>'Data Plani vs Ejecutado POA2022'!O121</f>
        <v>1</v>
      </c>
      <c r="N128" s="367">
        <f>'Data Plani vs Ejecutado POA2022'!P121</f>
        <v>1</v>
      </c>
      <c r="O128" s="367">
        <f>'Data Plani vs Ejecutado POA2022'!Q121</f>
        <v>1</v>
      </c>
      <c r="P128" s="367">
        <f>'Data Plani vs Ejecutado POA2022'!R121</f>
        <v>1</v>
      </c>
      <c r="Q128" s="366">
        <f>'Data Plani vs Ejecutado POA2022'!T121</f>
        <v>4</v>
      </c>
      <c r="R128" s="366">
        <f>'Data Plani vs Ejecutado POA2022'!U121</f>
        <v>4</v>
      </c>
      <c r="S128" s="382" t="str">
        <f>'Data Plani vs Ejecutado POA2022'!V121</f>
        <v>Ordenes de compra</v>
      </c>
      <c r="T128" s="363">
        <f>'Data Plani vs Ejecutado POA2022'!W121</f>
        <v>0</v>
      </c>
      <c r="U128" s="369">
        <f>'Data Plani vs Ejecutado POA2022'!X121</f>
        <v>0</v>
      </c>
      <c r="V128" s="370">
        <v>1</v>
      </c>
      <c r="W128" s="370">
        <f t="shared" si="16"/>
        <v>1</v>
      </c>
      <c r="X128" s="371">
        <f t="shared" si="17"/>
        <v>1</v>
      </c>
      <c r="Y128" s="478">
        <f t="shared" si="11"/>
        <v>1</v>
      </c>
    </row>
    <row r="129" spans="1:25" s="27" customFormat="1" ht="26" outlineLevel="2">
      <c r="A129" s="438" t="str">
        <f>'Data Plani vs Ejecutado POA2022'!A122</f>
        <v>Dirrección Administrativa</v>
      </c>
      <c r="B129" s="365" t="str">
        <f>'Data Plani vs Ejecutado POA2022'!B122</f>
        <v>Compras y Contrataciones</v>
      </c>
      <c r="C129" s="363" t="str">
        <f>'Data Plani vs Ejecutado POA2022'!C122</f>
        <v xml:space="preserve">Solicitud </v>
      </c>
      <c r="D129" s="365" t="str">
        <f>'Data Plani vs Ejecutado POA2022'!D122</f>
        <v>Cantidad de procesos licitados, convocados a ofertar</v>
      </c>
      <c r="E129" s="366">
        <f>'Data Plani vs Ejecutado POA2022'!E122</f>
        <v>1</v>
      </c>
      <c r="F129" s="366">
        <f>'Data Plani vs Ejecutado POA2022'!F122</f>
        <v>1</v>
      </c>
      <c r="G129" s="366">
        <f>'Data Plani vs Ejecutado POA2022'!G122</f>
        <v>0</v>
      </c>
      <c r="H129" s="366">
        <f>'Data Plani vs Ejecutado POA2022'!I122</f>
        <v>1</v>
      </c>
      <c r="I129" s="366">
        <f>'Data Plani vs Ejecutado POA2022'!J122</f>
        <v>1</v>
      </c>
      <c r="J129" s="366">
        <f>'Data Plani vs Ejecutado POA2022'!K122</f>
        <v>1</v>
      </c>
      <c r="K129" s="367">
        <f>'Data Plani vs Ejecutado POA2022'!L122</f>
        <v>1</v>
      </c>
      <c r="L129" s="367">
        <f>'Data Plani vs Ejecutado POA2022'!N122</f>
        <v>1</v>
      </c>
      <c r="M129" s="367">
        <f>'Data Plani vs Ejecutado POA2022'!O122</f>
        <v>1</v>
      </c>
      <c r="N129" s="367">
        <f>'Data Plani vs Ejecutado POA2022'!P122</f>
        <v>1</v>
      </c>
      <c r="O129" s="367">
        <f>'Data Plani vs Ejecutado POA2022'!Q122</f>
        <v>0</v>
      </c>
      <c r="P129" s="367">
        <f>'Data Plani vs Ejecutado POA2022'!R122</f>
        <v>0</v>
      </c>
      <c r="Q129" s="366">
        <f>'Data Plani vs Ejecutado POA2022'!T122</f>
        <v>4</v>
      </c>
      <c r="R129" s="366">
        <f>'Data Plani vs Ejecutado POA2022'!U122</f>
        <v>4</v>
      </c>
      <c r="S129" s="382" t="str">
        <f>'Data Plani vs Ejecutado POA2022'!V122</f>
        <v>Ordenes de compra</v>
      </c>
      <c r="T129" s="363">
        <f>'Data Plani vs Ejecutado POA2022'!W122</f>
        <v>0</v>
      </c>
      <c r="U129" s="369">
        <f>'Data Plani vs Ejecutado POA2022'!X122</f>
        <v>0</v>
      </c>
      <c r="V129" s="370">
        <v>1</v>
      </c>
      <c r="W129" s="370">
        <f t="shared" si="16"/>
        <v>0.66666666666666663</v>
      </c>
      <c r="X129" s="371">
        <f t="shared" si="17"/>
        <v>0.66666666666666663</v>
      </c>
      <c r="Y129" s="478">
        <f t="shared" si="11"/>
        <v>0.83333333333333326</v>
      </c>
    </row>
    <row r="130" spans="1:25" s="27" customFormat="1" ht="26" outlineLevel="2">
      <c r="A130" s="438" t="str">
        <f>'Data Plani vs Ejecutado POA2022'!A123</f>
        <v>Dirrección Administrativa</v>
      </c>
      <c r="B130" s="365" t="str">
        <f>'Data Plani vs Ejecutado POA2022'!B123</f>
        <v>Compras y Contrataciones</v>
      </c>
      <c r="C130" s="363" t="str">
        <f>'Data Plani vs Ejecutado POA2022'!C123</f>
        <v>Licitación</v>
      </c>
      <c r="D130" s="365" t="str">
        <f>'Data Plani vs Ejecutado POA2022'!D123</f>
        <v>Cantidad de procesos licitados, convocados a ofertar</v>
      </c>
      <c r="E130" s="366">
        <f>'Data Plani vs Ejecutado POA2022'!E123</f>
        <v>0</v>
      </c>
      <c r="F130" s="366">
        <f>'Data Plani vs Ejecutado POA2022'!F123</f>
        <v>1</v>
      </c>
      <c r="G130" s="366">
        <f>'Data Plani vs Ejecutado POA2022'!G123</f>
        <v>0</v>
      </c>
      <c r="H130" s="366">
        <f>'Data Plani vs Ejecutado POA2022'!I123</f>
        <v>0</v>
      </c>
      <c r="I130" s="366">
        <f>'Data Plani vs Ejecutado POA2022'!J123</f>
        <v>1</v>
      </c>
      <c r="J130" s="366">
        <f>'Data Plani vs Ejecutado POA2022'!K123</f>
        <v>0</v>
      </c>
      <c r="K130" s="367" t="str">
        <f>'Data Plani vs Ejecutado POA2022'!L123</f>
        <v xml:space="preserve">  </v>
      </c>
      <c r="L130" s="367" t="str">
        <f>'Data Plani vs Ejecutado POA2022'!N123</f>
        <v xml:space="preserve">  </v>
      </c>
      <c r="M130" s="367">
        <f>'Data Plani vs Ejecutado POA2022'!O123</f>
        <v>1</v>
      </c>
      <c r="N130" s="367">
        <f>'Data Plani vs Ejecutado POA2022'!P123</f>
        <v>1</v>
      </c>
      <c r="O130" s="367" t="str">
        <f>'Data Plani vs Ejecutado POA2022'!Q123</f>
        <v xml:space="preserve">  </v>
      </c>
      <c r="P130" s="367" t="str">
        <f>'Data Plani vs Ejecutado POA2022'!R123</f>
        <v xml:space="preserve">  </v>
      </c>
      <c r="Q130" s="366">
        <f>'Data Plani vs Ejecutado POA2022'!T123</f>
        <v>4</v>
      </c>
      <c r="R130" s="366">
        <f>'Data Plani vs Ejecutado POA2022'!U123</f>
        <v>4</v>
      </c>
      <c r="S130" s="382" t="str">
        <f>'Data Plani vs Ejecutado POA2022'!V123</f>
        <v>Ordenes de compra</v>
      </c>
      <c r="T130" s="363">
        <f>'Data Plani vs Ejecutado POA2022'!W123</f>
        <v>0</v>
      </c>
      <c r="U130" s="369">
        <f>'Data Plani vs Ejecutado POA2022'!X123</f>
        <v>0</v>
      </c>
      <c r="V130" s="370">
        <v>1</v>
      </c>
      <c r="W130" s="370">
        <f t="shared" si="16"/>
        <v>1</v>
      </c>
      <c r="X130" s="371">
        <f t="shared" si="17"/>
        <v>1</v>
      </c>
      <c r="Y130" s="478">
        <f t="shared" si="11"/>
        <v>1</v>
      </c>
    </row>
    <row r="131" spans="1:25" s="27" customFormat="1" ht="26" outlineLevel="2">
      <c r="A131" s="438" t="str">
        <f>'Data Plani vs Ejecutado POA2022'!A124</f>
        <v>Dirrección Administrativa</v>
      </c>
      <c r="B131" s="365" t="str">
        <f>'Data Plani vs Ejecutado POA2022'!B124</f>
        <v>Compras y Contrataciones</v>
      </c>
      <c r="C131" s="363" t="str">
        <f>'Data Plani vs Ejecutado POA2022'!C124</f>
        <v xml:space="preserve">Solicitud </v>
      </c>
      <c r="D131" s="365" t="str">
        <f>'Data Plani vs Ejecutado POA2022'!D124</f>
        <v>Cantidad de procesos licitados, convocados a ofertar</v>
      </c>
      <c r="E131" s="366">
        <f>'Data Plani vs Ejecutado POA2022'!E124</f>
        <v>0</v>
      </c>
      <c r="F131" s="366">
        <f>'Data Plani vs Ejecutado POA2022'!F124</f>
        <v>1</v>
      </c>
      <c r="G131" s="366">
        <f>'Data Plani vs Ejecutado POA2022'!G124</f>
        <v>1</v>
      </c>
      <c r="H131" s="366">
        <f>'Data Plani vs Ejecutado POA2022'!I124</f>
        <v>0</v>
      </c>
      <c r="I131" s="366">
        <f>'Data Plani vs Ejecutado POA2022'!J124</f>
        <v>1</v>
      </c>
      <c r="J131" s="366">
        <f>'Data Plani vs Ejecutado POA2022'!K124</f>
        <v>0</v>
      </c>
      <c r="K131" s="367" t="str">
        <f>'Data Plani vs Ejecutado POA2022'!L124</f>
        <v xml:space="preserve">  </v>
      </c>
      <c r="L131" s="367" t="str">
        <f>'Data Plani vs Ejecutado POA2022'!N124</f>
        <v xml:space="preserve">  </v>
      </c>
      <c r="M131" s="367">
        <f>'Data Plani vs Ejecutado POA2022'!O124</f>
        <v>1</v>
      </c>
      <c r="N131" s="367">
        <f>'Data Plani vs Ejecutado POA2022'!P124</f>
        <v>1</v>
      </c>
      <c r="O131" s="367" t="str">
        <f>'Data Plani vs Ejecutado POA2022'!Q124</f>
        <v xml:space="preserve">  </v>
      </c>
      <c r="P131" s="367" t="str">
        <f>'Data Plani vs Ejecutado POA2022'!R124</f>
        <v xml:space="preserve">  </v>
      </c>
      <c r="Q131" s="366">
        <f>'Data Plani vs Ejecutado POA2022'!T124</f>
        <v>4</v>
      </c>
      <c r="R131" s="366">
        <f>'Data Plani vs Ejecutado POA2022'!U124</f>
        <v>4</v>
      </c>
      <c r="S131" s="382" t="str">
        <f>'Data Plani vs Ejecutado POA2022'!V124</f>
        <v>Ordenes de compra</v>
      </c>
      <c r="T131" s="363">
        <f>'Data Plani vs Ejecutado POA2022'!W124</f>
        <v>0</v>
      </c>
      <c r="U131" s="369">
        <f>'Data Plani vs Ejecutado POA2022'!X124</f>
        <v>0</v>
      </c>
      <c r="V131" s="370">
        <v>1</v>
      </c>
      <c r="W131" s="370">
        <f t="shared" si="16"/>
        <v>1</v>
      </c>
      <c r="X131" s="371">
        <f t="shared" si="17"/>
        <v>1</v>
      </c>
      <c r="Y131" s="478">
        <f t="shared" si="11"/>
        <v>1</v>
      </c>
    </row>
    <row r="132" spans="1:25" s="27" customFormat="1" ht="26" outlineLevel="2">
      <c r="A132" s="438" t="str">
        <f>'Data Plani vs Ejecutado POA2022'!A125</f>
        <v>Dirrección Administrativa</v>
      </c>
      <c r="B132" s="365" t="str">
        <f>'Data Plani vs Ejecutado POA2022'!B125</f>
        <v>Compras y Contrataciones</v>
      </c>
      <c r="C132" s="363" t="str">
        <f>'Data Plani vs Ejecutado POA2022'!C125</f>
        <v xml:space="preserve">Solicitud </v>
      </c>
      <c r="D132" s="365" t="str">
        <f>'Data Plani vs Ejecutado POA2022'!D125</f>
        <v>Cantidad de procesos licitados, convocados a ofertar</v>
      </c>
      <c r="E132" s="366">
        <f>'Data Plani vs Ejecutado POA2022'!E125</f>
        <v>0</v>
      </c>
      <c r="F132" s="366">
        <f>'Data Plani vs Ejecutado POA2022'!F125</f>
        <v>1</v>
      </c>
      <c r="G132" s="366">
        <f>'Data Plani vs Ejecutado POA2022'!G125</f>
        <v>0</v>
      </c>
      <c r="H132" s="366">
        <f>'Data Plani vs Ejecutado POA2022'!I125</f>
        <v>0</v>
      </c>
      <c r="I132" s="366">
        <f>'Data Plani vs Ejecutado POA2022'!J125</f>
        <v>1</v>
      </c>
      <c r="J132" s="366">
        <f>'Data Plani vs Ejecutado POA2022'!K125</f>
        <v>0</v>
      </c>
      <c r="K132" s="367" t="str">
        <f>'Data Plani vs Ejecutado POA2022'!L125</f>
        <v xml:space="preserve">  </v>
      </c>
      <c r="L132" s="367" t="str">
        <f>'Data Plani vs Ejecutado POA2022'!N125</f>
        <v xml:space="preserve">  </v>
      </c>
      <c r="M132" s="367">
        <f>'Data Plani vs Ejecutado POA2022'!O125</f>
        <v>1</v>
      </c>
      <c r="N132" s="367">
        <f>'Data Plani vs Ejecutado POA2022'!P125</f>
        <v>1</v>
      </c>
      <c r="O132" s="367" t="str">
        <f>'Data Plani vs Ejecutado POA2022'!Q125</f>
        <v xml:space="preserve">  </v>
      </c>
      <c r="P132" s="367" t="str">
        <f>'Data Plani vs Ejecutado POA2022'!R125</f>
        <v xml:space="preserve">  </v>
      </c>
      <c r="Q132" s="366">
        <f>'Data Plani vs Ejecutado POA2022'!T125</f>
        <v>4</v>
      </c>
      <c r="R132" s="366">
        <f>'Data Plani vs Ejecutado POA2022'!U125</f>
        <v>4</v>
      </c>
      <c r="S132" s="382" t="str">
        <f>'Data Plani vs Ejecutado POA2022'!V125</f>
        <v>Ordenes de compra</v>
      </c>
      <c r="T132" s="363">
        <f>'Data Plani vs Ejecutado POA2022'!W125</f>
        <v>0</v>
      </c>
      <c r="U132" s="369">
        <f>'Data Plani vs Ejecutado POA2022'!X125</f>
        <v>0</v>
      </c>
      <c r="V132" s="370">
        <v>1</v>
      </c>
      <c r="W132" s="370">
        <f t="shared" si="16"/>
        <v>1</v>
      </c>
      <c r="X132" s="371">
        <f t="shared" si="17"/>
        <v>1</v>
      </c>
      <c r="Y132" s="478">
        <f t="shared" si="11"/>
        <v>1</v>
      </c>
    </row>
    <row r="133" spans="1:25" s="27" customFormat="1" ht="26" outlineLevel="2">
      <c r="A133" s="438" t="str">
        <f>'Data Plani vs Ejecutado POA2022'!A126</f>
        <v>Dirrección Administrativa</v>
      </c>
      <c r="B133" s="365" t="str">
        <f>'Data Plani vs Ejecutado POA2022'!B126</f>
        <v>Compras y Contrataciones</v>
      </c>
      <c r="C133" s="363" t="str">
        <f>'Data Plani vs Ejecutado POA2022'!C126</f>
        <v xml:space="preserve">Solicitud </v>
      </c>
      <c r="D133" s="365" t="str">
        <f>'Data Plani vs Ejecutado POA2022'!D126</f>
        <v>Cantidad de procesos licitados, convocados a ofertar</v>
      </c>
      <c r="E133" s="366">
        <f>'Data Plani vs Ejecutado POA2022'!E126</f>
        <v>0</v>
      </c>
      <c r="F133" s="366">
        <f>'Data Plani vs Ejecutado POA2022'!F126</f>
        <v>1</v>
      </c>
      <c r="G133" s="366">
        <f>'Data Plani vs Ejecutado POA2022'!G126</f>
        <v>0</v>
      </c>
      <c r="H133" s="366">
        <f>'Data Plani vs Ejecutado POA2022'!I126</f>
        <v>0</v>
      </c>
      <c r="I133" s="366">
        <f>'Data Plani vs Ejecutado POA2022'!J126</f>
        <v>1</v>
      </c>
      <c r="J133" s="366">
        <f>'Data Plani vs Ejecutado POA2022'!K126</f>
        <v>0</v>
      </c>
      <c r="K133" s="367" t="str">
        <f>'Data Plani vs Ejecutado POA2022'!L126</f>
        <v xml:space="preserve">  </v>
      </c>
      <c r="L133" s="367" t="str">
        <f>'Data Plani vs Ejecutado POA2022'!N126</f>
        <v xml:space="preserve">  </v>
      </c>
      <c r="M133" s="367">
        <f>'Data Plani vs Ejecutado POA2022'!O126</f>
        <v>1</v>
      </c>
      <c r="N133" s="367">
        <f>'Data Plani vs Ejecutado POA2022'!P126</f>
        <v>1</v>
      </c>
      <c r="O133" s="367" t="str">
        <f>'Data Plani vs Ejecutado POA2022'!Q126</f>
        <v xml:space="preserve">  </v>
      </c>
      <c r="P133" s="367" t="str">
        <f>'Data Plani vs Ejecutado POA2022'!R126</f>
        <v xml:space="preserve">  </v>
      </c>
      <c r="Q133" s="366">
        <f>'Data Plani vs Ejecutado POA2022'!T126</f>
        <v>4</v>
      </c>
      <c r="R133" s="366">
        <f>'Data Plani vs Ejecutado POA2022'!U126</f>
        <v>4</v>
      </c>
      <c r="S133" s="382" t="str">
        <f>'Data Plani vs Ejecutado POA2022'!V126</f>
        <v>Ordenes de compra</v>
      </c>
      <c r="T133" s="363">
        <f>'Data Plani vs Ejecutado POA2022'!W126</f>
        <v>0</v>
      </c>
      <c r="U133" s="369">
        <f>'Data Plani vs Ejecutado POA2022'!X126</f>
        <v>0</v>
      </c>
      <c r="V133" s="370">
        <v>1</v>
      </c>
      <c r="W133" s="370">
        <f t="shared" si="16"/>
        <v>1</v>
      </c>
      <c r="X133" s="371">
        <f t="shared" si="17"/>
        <v>1</v>
      </c>
      <c r="Y133" s="478">
        <f t="shared" si="11"/>
        <v>1</v>
      </c>
    </row>
    <row r="134" spans="1:25" s="27" customFormat="1" ht="26" outlineLevel="2">
      <c r="A134" s="438" t="str">
        <f>'Data Plani vs Ejecutado POA2022'!A127</f>
        <v>Dirrección Administrativa</v>
      </c>
      <c r="B134" s="365" t="str">
        <f>'Data Plani vs Ejecutado POA2022'!B127</f>
        <v>Compras y Contrataciones</v>
      </c>
      <c r="C134" s="363" t="str">
        <f>'Data Plani vs Ejecutado POA2022'!C127</f>
        <v xml:space="preserve">Solicitud </v>
      </c>
      <c r="D134" s="365" t="str">
        <f>'Data Plani vs Ejecutado POA2022'!D127</f>
        <v>Cantidad de procesos licitados, convocados a ofertar</v>
      </c>
      <c r="E134" s="366">
        <f>'Data Plani vs Ejecutado POA2022'!E127</f>
        <v>1</v>
      </c>
      <c r="F134" s="366">
        <f>'Data Plani vs Ejecutado POA2022'!F127</f>
        <v>1</v>
      </c>
      <c r="G134" s="366">
        <f>'Data Plani vs Ejecutado POA2022'!G127</f>
        <v>1</v>
      </c>
      <c r="H134" s="366">
        <f>'Data Plani vs Ejecutado POA2022'!I127</f>
        <v>1</v>
      </c>
      <c r="I134" s="366">
        <f>'Data Plani vs Ejecutado POA2022'!J127</f>
        <v>1</v>
      </c>
      <c r="J134" s="366">
        <f>'Data Plani vs Ejecutado POA2022'!K127</f>
        <v>1</v>
      </c>
      <c r="K134" s="367">
        <f>'Data Plani vs Ejecutado POA2022'!L127</f>
        <v>1</v>
      </c>
      <c r="L134" s="367">
        <f>'Data Plani vs Ejecutado POA2022'!N127</f>
        <v>1</v>
      </c>
      <c r="M134" s="367">
        <f>'Data Plani vs Ejecutado POA2022'!O127</f>
        <v>1</v>
      </c>
      <c r="N134" s="367">
        <f>'Data Plani vs Ejecutado POA2022'!P127</f>
        <v>1</v>
      </c>
      <c r="O134" s="367">
        <f>'Data Plani vs Ejecutado POA2022'!Q127</f>
        <v>1</v>
      </c>
      <c r="P134" s="367">
        <f>'Data Plani vs Ejecutado POA2022'!R127</f>
        <v>1</v>
      </c>
      <c r="Q134" s="366">
        <f>'Data Plani vs Ejecutado POA2022'!T127</f>
        <v>4</v>
      </c>
      <c r="R134" s="366">
        <f>'Data Plani vs Ejecutado POA2022'!U127</f>
        <v>4</v>
      </c>
      <c r="S134" s="382" t="str">
        <f>'Data Plani vs Ejecutado POA2022'!V127</f>
        <v>Ordenes de compra</v>
      </c>
      <c r="T134" s="363">
        <f>'Data Plani vs Ejecutado POA2022'!W127</f>
        <v>0</v>
      </c>
      <c r="U134" s="369">
        <f>'Data Plani vs Ejecutado POA2022'!X127</f>
        <v>0</v>
      </c>
      <c r="V134" s="370">
        <v>1</v>
      </c>
      <c r="W134" s="370">
        <f t="shared" si="16"/>
        <v>1</v>
      </c>
      <c r="X134" s="371">
        <f t="shared" si="17"/>
        <v>1</v>
      </c>
      <c r="Y134" s="478">
        <f t="shared" si="11"/>
        <v>1</v>
      </c>
    </row>
    <row r="135" spans="1:25" s="27" customFormat="1" ht="26" outlineLevel="2">
      <c r="A135" s="438" t="str">
        <f>'Data Plani vs Ejecutado POA2022'!A128</f>
        <v>Dirrección Administrativa</v>
      </c>
      <c r="B135" s="365" t="str">
        <f>'Data Plani vs Ejecutado POA2022'!B128</f>
        <v>Compras y Contrataciones</v>
      </c>
      <c r="C135" s="363" t="str">
        <f>'Data Plani vs Ejecutado POA2022'!C128</f>
        <v xml:space="preserve">Solicitud </v>
      </c>
      <c r="D135" s="365" t="str">
        <f>'Data Plani vs Ejecutado POA2022'!D128</f>
        <v>Cantidad de procesos licitados, convocados a ofertar</v>
      </c>
      <c r="E135" s="366">
        <f>'Data Plani vs Ejecutado POA2022'!E128</f>
        <v>0</v>
      </c>
      <c r="F135" s="366">
        <f>'Data Plani vs Ejecutado POA2022'!F128</f>
        <v>1</v>
      </c>
      <c r="G135" s="366">
        <f>'Data Plani vs Ejecutado POA2022'!G128</f>
        <v>0</v>
      </c>
      <c r="H135" s="366">
        <f>'Data Plani vs Ejecutado POA2022'!I128</f>
        <v>0</v>
      </c>
      <c r="I135" s="366">
        <f>'Data Plani vs Ejecutado POA2022'!J128</f>
        <v>1</v>
      </c>
      <c r="J135" s="366">
        <f>'Data Plani vs Ejecutado POA2022'!K128</f>
        <v>0</v>
      </c>
      <c r="K135" s="367" t="str">
        <f>'Data Plani vs Ejecutado POA2022'!L128</f>
        <v xml:space="preserve">  </v>
      </c>
      <c r="L135" s="367" t="str">
        <f>'Data Plani vs Ejecutado POA2022'!N128</f>
        <v xml:space="preserve">  </v>
      </c>
      <c r="M135" s="367">
        <f>'Data Plani vs Ejecutado POA2022'!O128</f>
        <v>1</v>
      </c>
      <c r="N135" s="367">
        <f>'Data Plani vs Ejecutado POA2022'!P128</f>
        <v>1</v>
      </c>
      <c r="O135" s="367" t="str">
        <f>'Data Plani vs Ejecutado POA2022'!Q128</f>
        <v xml:space="preserve">  </v>
      </c>
      <c r="P135" s="367" t="str">
        <f>'Data Plani vs Ejecutado POA2022'!R128</f>
        <v xml:space="preserve">  </v>
      </c>
      <c r="Q135" s="366">
        <f>'Data Plani vs Ejecutado POA2022'!T128</f>
        <v>4</v>
      </c>
      <c r="R135" s="366">
        <f>'Data Plani vs Ejecutado POA2022'!U128</f>
        <v>4</v>
      </c>
      <c r="S135" s="382" t="str">
        <f>'Data Plani vs Ejecutado POA2022'!V128</f>
        <v>Ordenes de compra</v>
      </c>
      <c r="T135" s="363">
        <f>'Data Plani vs Ejecutado POA2022'!W128</f>
        <v>0</v>
      </c>
      <c r="U135" s="369">
        <f>'Data Plani vs Ejecutado POA2022'!X128</f>
        <v>0</v>
      </c>
      <c r="V135" s="370">
        <v>1</v>
      </c>
      <c r="W135" s="370">
        <f t="shared" si="16"/>
        <v>1</v>
      </c>
      <c r="X135" s="371">
        <f t="shared" si="17"/>
        <v>1</v>
      </c>
      <c r="Y135" s="478">
        <f t="shared" si="11"/>
        <v>1</v>
      </c>
    </row>
    <row r="136" spans="1:25" s="27" customFormat="1" ht="26" outlineLevel="2">
      <c r="A136" s="438" t="str">
        <f>'Data Plani vs Ejecutado POA2022'!A129</f>
        <v>Dirrección Administrativa</v>
      </c>
      <c r="B136" s="365" t="str">
        <f>'Data Plani vs Ejecutado POA2022'!B129</f>
        <v>Compras y Contrataciones</v>
      </c>
      <c r="C136" s="374">
        <f>'Data Plani vs Ejecutado POA2022'!C129</f>
        <v>0</v>
      </c>
      <c r="D136" s="365" t="str">
        <f>'Data Plani vs Ejecutado POA2022'!D129</f>
        <v>Cantidad de procesos licitados, convocados a ofertar</v>
      </c>
      <c r="E136" s="374">
        <f>'Data Plani vs Ejecutado POA2022'!E129</f>
        <v>0</v>
      </c>
      <c r="F136" s="374">
        <f>'Data Plani vs Ejecutado POA2022'!F129</f>
        <v>0</v>
      </c>
      <c r="G136" s="366">
        <f>'Data Plani vs Ejecutado POA2022'!G129</f>
        <v>0</v>
      </c>
      <c r="H136" s="374">
        <f>'Data Plani vs Ejecutado POA2022'!I129</f>
        <v>0</v>
      </c>
      <c r="I136" s="374">
        <f>'Data Plani vs Ejecutado POA2022'!J129</f>
        <v>0</v>
      </c>
      <c r="J136" s="374">
        <f>'Data Plani vs Ejecutado POA2022'!K129</f>
        <v>0</v>
      </c>
      <c r="K136" s="367" t="str">
        <f>'Data Plani vs Ejecutado POA2022'!L129</f>
        <v xml:space="preserve">  </v>
      </c>
      <c r="L136" s="367" t="str">
        <f>'Data Plani vs Ejecutado POA2022'!N129</f>
        <v xml:space="preserve">  </v>
      </c>
      <c r="M136" s="367" t="str">
        <f>'Data Plani vs Ejecutado POA2022'!O129</f>
        <v xml:space="preserve">  </v>
      </c>
      <c r="N136" s="367" t="str">
        <f>'Data Plani vs Ejecutado POA2022'!P129</f>
        <v xml:space="preserve">  </v>
      </c>
      <c r="O136" s="367" t="str">
        <f>'Data Plani vs Ejecutado POA2022'!Q129</f>
        <v xml:space="preserve">  </v>
      </c>
      <c r="P136" s="367" t="str">
        <f>'Data Plani vs Ejecutado POA2022'!R129</f>
        <v xml:space="preserve">  </v>
      </c>
      <c r="Q136" s="374">
        <f>'Data Plani vs Ejecutado POA2022'!T129</f>
        <v>0</v>
      </c>
      <c r="R136" s="374">
        <f>'Data Plani vs Ejecutado POA2022'!U129</f>
        <v>0</v>
      </c>
      <c r="S136" s="374">
        <f>'Data Plani vs Ejecutado POA2022'!V129</f>
        <v>0</v>
      </c>
      <c r="T136" s="374">
        <f>'Data Plani vs Ejecutado POA2022'!W129</f>
        <v>0</v>
      </c>
      <c r="U136" s="374">
        <f>'Data Plani vs Ejecutado POA2022'!X129</f>
        <v>0</v>
      </c>
      <c r="V136" s="374"/>
      <c r="W136" s="374"/>
      <c r="X136" s="388"/>
      <c r="Y136" s="478" t="str">
        <f t="shared" si="11"/>
        <v xml:space="preserve">  </v>
      </c>
    </row>
    <row r="137" spans="1:25" s="27" customFormat="1" ht="26" customHeight="1" outlineLevel="1">
      <c r="A137" s="439" t="s">
        <v>585</v>
      </c>
      <c r="B137" s="396"/>
      <c r="C137" s="397"/>
      <c r="D137" s="396"/>
      <c r="E137" s="397"/>
      <c r="F137" s="397"/>
      <c r="G137" s="397"/>
      <c r="H137" s="397"/>
      <c r="I137" s="397"/>
      <c r="J137" s="398"/>
      <c r="K137" s="377"/>
      <c r="L137" s="377">
        <f>SUBTOTAL(1,L111:L136)</f>
        <v>0.98784722222222221</v>
      </c>
      <c r="M137" s="377"/>
      <c r="N137" s="377">
        <f>SUBTOTAL(1,N111:N136)</f>
        <v>1</v>
      </c>
      <c r="O137" s="377"/>
      <c r="P137" s="377">
        <f>SUBTOTAL(1,P111:P136)</f>
        <v>0.700407196969697</v>
      </c>
      <c r="Q137" s="374"/>
      <c r="R137" s="374"/>
      <c r="S137" s="374"/>
      <c r="T137" s="374"/>
      <c r="U137" s="378"/>
      <c r="V137" s="377">
        <f>SUBTOTAL(1,V111:V136)</f>
        <v>0.95799999999999996</v>
      </c>
      <c r="W137" s="361">
        <f>AVERAGE(L137:P137)</f>
        <v>0.89608480639730637</v>
      </c>
      <c r="X137" s="379" t="s">
        <v>437</v>
      </c>
      <c r="Y137" s="478">
        <f t="shared" si="11"/>
        <v>0.92704240319865316</v>
      </c>
    </row>
    <row r="138" spans="1:25" s="27" customFormat="1" ht="30" customHeight="1" outlineLevel="2">
      <c r="A138" s="438" t="str">
        <f>'Data Plani vs Ejecutado POA2022'!A130</f>
        <v>Dirección Financiera</v>
      </c>
      <c r="B138" s="363" t="str">
        <f>'Data Plani vs Ejecutado POA2022'!B130</f>
        <v>Codificación del 80 % de los activos fijos de la instución</v>
      </c>
      <c r="C138" s="363" t="str">
        <f>'Data Plani vs Ejecutado POA2022'!C130</f>
        <v>Codificación</v>
      </c>
      <c r="D138" s="365" t="str">
        <f>'Data Plani vs Ejecutado POA2022'!D130</f>
        <v>Cantidad de activos fijos codificados</v>
      </c>
      <c r="E138" s="366">
        <f>'Data Plani vs Ejecutado POA2022'!E130</f>
        <v>0</v>
      </c>
      <c r="F138" s="366">
        <f>'Data Plani vs Ejecutado POA2022'!F130</f>
        <v>800</v>
      </c>
      <c r="G138" s="366">
        <f>'Data Plani vs Ejecutado POA2022'!G130</f>
        <v>718</v>
      </c>
      <c r="H138" s="366">
        <f>'Data Plani vs Ejecutado POA2022'!I130</f>
        <v>0</v>
      </c>
      <c r="I138" s="366">
        <f>'Data Plani vs Ejecutado POA2022'!J130</f>
        <v>800</v>
      </c>
      <c r="J138" s="366">
        <f>'Data Plani vs Ejecutado POA2022'!K130</f>
        <v>800</v>
      </c>
      <c r="K138" s="367" t="str">
        <f>'Data Plani vs Ejecutado POA2022'!L130</f>
        <v xml:space="preserve">  </v>
      </c>
      <c r="L138" s="367" t="str">
        <f>'Data Plani vs Ejecutado POA2022'!N130</f>
        <v xml:space="preserve">  </v>
      </c>
      <c r="M138" s="367">
        <f>'Data Plani vs Ejecutado POA2022'!O130</f>
        <v>1</v>
      </c>
      <c r="N138" s="367">
        <f>'Data Plani vs Ejecutado POA2022'!P130</f>
        <v>1</v>
      </c>
      <c r="O138" s="367">
        <f>'Data Plani vs Ejecutado POA2022'!Q130</f>
        <v>0.89749999999999996</v>
      </c>
      <c r="P138" s="367">
        <f>'Data Plani vs Ejecutado POA2022'!R130</f>
        <v>0.89749999999999996</v>
      </c>
      <c r="Q138" s="366">
        <f>'Data Plani vs Ejecutado POA2022'!T130</f>
        <v>0</v>
      </c>
      <c r="R138" s="366">
        <f>'Data Plani vs Ejecutado POA2022'!U130</f>
        <v>0</v>
      </c>
      <c r="S138" s="382" t="str">
        <f>'Data Plani vs Ejecutado POA2022'!V130</f>
        <v>Ticket codificación</v>
      </c>
      <c r="T138" s="365" t="str">
        <f>'Data Plani vs Ejecutado POA2022'!W130</f>
        <v>Activos fijos codificados e inventariados</v>
      </c>
      <c r="U138" s="369">
        <f>'Data Plani vs Ejecutado POA2022'!X130</f>
        <v>406000</v>
      </c>
      <c r="V138" s="370">
        <v>0.85</v>
      </c>
      <c r="W138" s="370">
        <f t="shared" ref="W138:W156" si="18">IF(X138&gt;100%,100%,AVERAGE(L138,N138,P138))</f>
        <v>0.94874999999999998</v>
      </c>
      <c r="X138" s="371">
        <f t="shared" ref="X138:X156" si="19">AVERAGE(L138,N138,P138)</f>
        <v>0.94874999999999998</v>
      </c>
      <c r="Y138" s="478">
        <f t="shared" si="11"/>
        <v>0.89937500000000004</v>
      </c>
    </row>
    <row r="139" spans="1:25" s="27" customFormat="1" ht="30" customHeight="1" outlineLevel="2">
      <c r="A139" s="438" t="str">
        <f>'Data Plani vs Ejecutado POA2022'!A131</f>
        <v>Dirección Financiera</v>
      </c>
      <c r="B139" s="363" t="str">
        <f>'Data Plani vs Ejecutado POA2022'!B131</f>
        <v>Codificación del 80 % de los activos fijos de la instución</v>
      </c>
      <c r="C139" s="363" t="str">
        <f>'Data Plani vs Ejecutado POA2022'!C131</f>
        <v>Inventario</v>
      </c>
      <c r="D139" s="365">
        <f>'Data Plani vs Ejecutado POA2022'!D131</f>
        <v>0</v>
      </c>
      <c r="E139" s="366">
        <f>'Data Plani vs Ejecutado POA2022'!E131</f>
        <v>2</v>
      </c>
      <c r="F139" s="366">
        <f>'Data Plani vs Ejecutado POA2022'!F131</f>
        <v>0</v>
      </c>
      <c r="G139" s="366">
        <f>'Data Plani vs Ejecutado POA2022'!G131</f>
        <v>0</v>
      </c>
      <c r="H139" s="366">
        <f>'Data Plani vs Ejecutado POA2022'!I131</f>
        <v>0</v>
      </c>
      <c r="I139" s="366">
        <f>'Data Plani vs Ejecutado POA2022'!J131</f>
        <v>0</v>
      </c>
      <c r="J139" s="366">
        <f>'Data Plani vs Ejecutado POA2022'!K131</f>
        <v>0</v>
      </c>
      <c r="K139" s="367" t="str">
        <f>'Data Plani vs Ejecutado POA2022'!L131</f>
        <v xml:space="preserve">  </v>
      </c>
      <c r="L139" s="367" t="str">
        <f>'Data Plani vs Ejecutado POA2022'!N131</f>
        <v xml:space="preserve">  </v>
      </c>
      <c r="M139" s="367" t="str">
        <f>'Data Plani vs Ejecutado POA2022'!O131</f>
        <v xml:space="preserve">  </v>
      </c>
      <c r="N139" s="367" t="str">
        <f>'Data Plani vs Ejecutado POA2022'!P131</f>
        <v xml:space="preserve">  </v>
      </c>
      <c r="O139" s="367" t="str">
        <f>'Data Plani vs Ejecutado POA2022'!Q131</f>
        <v xml:space="preserve">  </v>
      </c>
      <c r="P139" s="367" t="str">
        <f>'Data Plani vs Ejecutado POA2022'!R131</f>
        <v xml:space="preserve">  </v>
      </c>
      <c r="Q139" s="368">
        <f>'Data Plani vs Ejecutado POA2022'!T131</f>
        <v>0</v>
      </c>
      <c r="R139" s="366">
        <f>'Data Plani vs Ejecutado POA2022'!U131</f>
        <v>0</v>
      </c>
      <c r="S139" s="382" t="str">
        <f>'Data Plani vs Ejecutado POA2022'!V131</f>
        <v>Informe del inventario</v>
      </c>
      <c r="T139" s="365">
        <f>'Data Plani vs Ejecutado POA2022'!W131</f>
        <v>0</v>
      </c>
      <c r="U139" s="369">
        <f>'Data Plani vs Ejecutado POA2022'!X131</f>
        <v>0</v>
      </c>
      <c r="V139" s="370"/>
      <c r="W139" s="370"/>
      <c r="X139" s="371" t="e">
        <f t="shared" si="19"/>
        <v>#DIV/0!</v>
      </c>
      <c r="Y139" s="478" t="str">
        <f t="shared" si="11"/>
        <v xml:space="preserve">  </v>
      </c>
    </row>
    <row r="140" spans="1:25" s="27" customFormat="1" ht="30" customHeight="1" outlineLevel="2">
      <c r="A140" s="438" t="str">
        <f>'Data Plani vs Ejecutado POA2022'!A132</f>
        <v>Dirección Financiera</v>
      </c>
      <c r="B140" s="363" t="str">
        <f>'Data Plani vs Ejecutado POA2022'!B132</f>
        <v>Codificación del 80 % de los activos fijos de la instución</v>
      </c>
      <c r="C140" s="363" t="str">
        <f>'Data Plani vs Ejecutado POA2022'!C132</f>
        <v>Descargo</v>
      </c>
      <c r="D140" s="365" t="str">
        <f>'Data Plani vs Ejecutado POA2022'!D132</f>
        <v>Cantidad de bienes descargados</v>
      </c>
      <c r="E140" s="366">
        <f>'Data Plani vs Ejecutado POA2022'!E132</f>
        <v>1</v>
      </c>
      <c r="F140" s="366">
        <f>'Data Plani vs Ejecutado POA2022'!F132</f>
        <v>1</v>
      </c>
      <c r="G140" s="366">
        <f>'Data Plani vs Ejecutado POA2022'!G132</f>
        <v>0.8</v>
      </c>
      <c r="H140" s="366">
        <f>'Data Plani vs Ejecutado POA2022'!I132</f>
        <v>1</v>
      </c>
      <c r="I140" s="366">
        <f>'Data Plani vs Ejecutado POA2022'!J132</f>
        <v>1</v>
      </c>
      <c r="J140" s="366">
        <f>'Data Plani vs Ejecutado POA2022'!K132</f>
        <v>1</v>
      </c>
      <c r="K140" s="367">
        <f>'Data Plani vs Ejecutado POA2022'!L132</f>
        <v>1</v>
      </c>
      <c r="L140" s="367">
        <f>'Data Plani vs Ejecutado POA2022'!N132</f>
        <v>1</v>
      </c>
      <c r="M140" s="367">
        <f>'Data Plani vs Ejecutado POA2022'!O132</f>
        <v>1</v>
      </c>
      <c r="N140" s="367">
        <f>'Data Plani vs Ejecutado POA2022'!P132</f>
        <v>1</v>
      </c>
      <c r="O140" s="367">
        <f>'Data Plani vs Ejecutado POA2022'!Q132</f>
        <v>0.8</v>
      </c>
      <c r="P140" s="367">
        <f>'Data Plani vs Ejecutado POA2022'!R132</f>
        <v>0.8</v>
      </c>
      <c r="Q140" s="366">
        <f>'Data Plani vs Ejecutado POA2022'!T132</f>
        <v>0</v>
      </c>
      <c r="R140" s="366">
        <f>'Data Plani vs Ejecutado POA2022'!U132</f>
        <v>0</v>
      </c>
      <c r="S140" s="382" t="str">
        <f>'Data Plani vs Ejecutado POA2022'!V132</f>
        <v>Cerficación de descargo</v>
      </c>
      <c r="T140" s="365">
        <f>'Data Plani vs Ejecutado POA2022'!W132</f>
        <v>0</v>
      </c>
      <c r="U140" s="369">
        <f>'Data Plani vs Ejecutado POA2022'!X132</f>
        <v>0</v>
      </c>
      <c r="V140" s="370">
        <v>1</v>
      </c>
      <c r="W140" s="370">
        <f t="shared" si="18"/>
        <v>0.93333333333333324</v>
      </c>
      <c r="X140" s="371">
        <f t="shared" si="19"/>
        <v>0.93333333333333324</v>
      </c>
      <c r="Y140" s="478">
        <f t="shared" si="11"/>
        <v>0.96666666666666656</v>
      </c>
    </row>
    <row r="141" spans="1:25" s="27" customFormat="1" ht="30" customHeight="1" outlineLevel="2">
      <c r="A141" s="438" t="str">
        <f>'Data Plani vs Ejecutado POA2022'!A133</f>
        <v>Dirección Financiera</v>
      </c>
      <c r="B141" s="363" t="str">
        <f>'Data Plani vs Ejecutado POA2022'!B133</f>
        <v>Codificación del 80 % de los activos fijos de la instución</v>
      </c>
      <c r="C141" s="363" t="str">
        <f>'Data Plani vs Ejecutado POA2022'!C133</f>
        <v>Mudanza</v>
      </c>
      <c r="D141" s="365" t="str">
        <f>'Data Plani vs Ejecutado POA2022'!D133</f>
        <v>Cantidad de traslado de activos</v>
      </c>
      <c r="E141" s="366">
        <f>'Data Plani vs Ejecutado POA2022'!E133</f>
        <v>1</v>
      </c>
      <c r="F141" s="366">
        <f>'Data Plani vs Ejecutado POA2022'!F133</f>
        <v>2</v>
      </c>
      <c r="G141" s="366">
        <f>'Data Plani vs Ejecutado POA2022'!G133</f>
        <v>1</v>
      </c>
      <c r="H141" s="366">
        <f>'Data Plani vs Ejecutado POA2022'!I133</f>
        <v>1</v>
      </c>
      <c r="I141" s="366">
        <f>'Data Plani vs Ejecutado POA2022'!J133</f>
        <v>2</v>
      </c>
      <c r="J141" s="366">
        <f>'Data Plani vs Ejecutado POA2022'!K133</f>
        <v>1</v>
      </c>
      <c r="K141" s="367">
        <f>'Data Plani vs Ejecutado POA2022'!L133</f>
        <v>1</v>
      </c>
      <c r="L141" s="367">
        <f>'Data Plani vs Ejecutado POA2022'!N133</f>
        <v>1</v>
      </c>
      <c r="M141" s="367">
        <f>'Data Plani vs Ejecutado POA2022'!O133</f>
        <v>1</v>
      </c>
      <c r="N141" s="367">
        <f>'Data Plani vs Ejecutado POA2022'!P133</f>
        <v>1</v>
      </c>
      <c r="O141" s="367">
        <f>'Data Plani vs Ejecutado POA2022'!Q133</f>
        <v>1</v>
      </c>
      <c r="P141" s="367">
        <f>'Data Plani vs Ejecutado POA2022'!R133</f>
        <v>1</v>
      </c>
      <c r="Q141" s="366">
        <f>'Data Plani vs Ejecutado POA2022'!T133</f>
        <v>0</v>
      </c>
      <c r="R141" s="366">
        <f>'Data Plani vs Ejecutado POA2022'!U133</f>
        <v>0</v>
      </c>
      <c r="S141" s="382" t="str">
        <f>'Data Plani vs Ejecutado POA2022'!V133</f>
        <v>Solicitud de viáticos</v>
      </c>
      <c r="T141" s="365">
        <f>'Data Plani vs Ejecutado POA2022'!W133</f>
        <v>0</v>
      </c>
      <c r="U141" s="369">
        <f>'Data Plani vs Ejecutado POA2022'!X133</f>
        <v>0</v>
      </c>
      <c r="V141" s="370">
        <v>1</v>
      </c>
      <c r="W141" s="370">
        <f t="shared" si="18"/>
        <v>1</v>
      </c>
      <c r="X141" s="371">
        <f t="shared" si="19"/>
        <v>1</v>
      </c>
      <c r="Y141" s="478">
        <f t="shared" si="11"/>
        <v>1</v>
      </c>
    </row>
    <row r="142" spans="1:25" s="27" customFormat="1" ht="30" customHeight="1" outlineLevel="2">
      <c r="A142" s="438" t="str">
        <f>'Data Plani vs Ejecutado POA2022'!A134</f>
        <v>Dirección Financiera</v>
      </c>
      <c r="B142" s="363" t="str">
        <f>'Data Plani vs Ejecutado POA2022'!B134</f>
        <v>Codificación del 80 % de los activos fijos de la instución</v>
      </c>
      <c r="C142" s="363" t="str">
        <f>'Data Plani vs Ejecutado POA2022'!C134</f>
        <v>Inspecciones</v>
      </c>
      <c r="D142" s="365" t="str">
        <f>'Data Plani vs Ejecutado POA2022'!D134</f>
        <v>Cantidad de inspecciones realizadas</v>
      </c>
      <c r="E142" s="366">
        <f>'Data Plani vs Ejecutado POA2022'!E134</f>
        <v>3</v>
      </c>
      <c r="F142" s="366">
        <f>'Data Plani vs Ejecutado POA2022'!F134</f>
        <v>1</v>
      </c>
      <c r="G142" s="366">
        <f>'Data Plani vs Ejecutado POA2022'!G134</f>
        <v>1</v>
      </c>
      <c r="H142" s="366">
        <f>'Data Plani vs Ejecutado POA2022'!I134</f>
        <v>2</v>
      </c>
      <c r="I142" s="366">
        <f>'Data Plani vs Ejecutado POA2022'!J134</f>
        <v>1</v>
      </c>
      <c r="J142" s="366">
        <f>'Data Plani vs Ejecutado POA2022'!K134</f>
        <v>1</v>
      </c>
      <c r="K142" s="367">
        <f>'Data Plani vs Ejecutado POA2022'!L134</f>
        <v>1.5</v>
      </c>
      <c r="L142" s="367">
        <f>'Data Plani vs Ejecutado POA2022'!N134</f>
        <v>1</v>
      </c>
      <c r="M142" s="367">
        <f>'Data Plani vs Ejecutado POA2022'!O134</f>
        <v>1</v>
      </c>
      <c r="N142" s="367">
        <f>'Data Plani vs Ejecutado POA2022'!P134</f>
        <v>1</v>
      </c>
      <c r="O142" s="367">
        <f>'Data Plani vs Ejecutado POA2022'!Q134</f>
        <v>1</v>
      </c>
      <c r="P142" s="367">
        <f>'Data Plani vs Ejecutado POA2022'!R134</f>
        <v>1</v>
      </c>
      <c r="Q142" s="366">
        <f>'Data Plani vs Ejecutado POA2022'!T134</f>
        <v>0</v>
      </c>
      <c r="R142" s="366">
        <f>'Data Plani vs Ejecutado POA2022'!U134</f>
        <v>0</v>
      </c>
      <c r="S142" s="382" t="str">
        <f>'Data Plani vs Ejecutado POA2022'!V134</f>
        <v>Informe de visita</v>
      </c>
      <c r="T142" s="365">
        <f>'Data Plani vs Ejecutado POA2022'!W134</f>
        <v>0</v>
      </c>
      <c r="U142" s="369">
        <f>'Data Plani vs Ejecutado POA2022'!X134</f>
        <v>0</v>
      </c>
      <c r="V142" s="370">
        <v>1</v>
      </c>
      <c r="W142" s="370">
        <f t="shared" si="18"/>
        <v>1</v>
      </c>
      <c r="X142" s="371">
        <f t="shared" si="19"/>
        <v>1</v>
      </c>
      <c r="Y142" s="478">
        <f t="shared" si="11"/>
        <v>1</v>
      </c>
    </row>
    <row r="143" spans="1:25" s="27" customFormat="1" ht="30" customHeight="1" outlineLevel="2">
      <c r="A143" s="438" t="str">
        <f>'Data Plani vs Ejecutado POA2022'!A135</f>
        <v>Dirección Financiera</v>
      </c>
      <c r="B143" s="363" t="str">
        <f>'Data Plani vs Ejecutado POA2022'!B135</f>
        <v>Contabilidad</v>
      </c>
      <c r="C143" s="363" t="str">
        <f>'Data Plani vs Ejecutado POA2022'!C135</f>
        <v>Libramientos</v>
      </c>
      <c r="D143" s="365" t="str">
        <f>'Data Plani vs Ejecutado POA2022'!D135</f>
        <v>Cantidad de procesos ejecutados</v>
      </c>
      <c r="E143" s="366">
        <f>'Data Plani vs Ejecutado POA2022'!E135</f>
        <v>90</v>
      </c>
      <c r="F143" s="366">
        <f>'Data Plani vs Ejecutado POA2022'!F135</f>
        <v>150</v>
      </c>
      <c r="G143" s="366">
        <f>'Data Plani vs Ejecutado POA2022'!G135</f>
        <v>150</v>
      </c>
      <c r="H143" s="366">
        <f>'Data Plani vs Ejecutado POA2022'!I135</f>
        <v>90</v>
      </c>
      <c r="I143" s="366">
        <f>'Data Plani vs Ejecutado POA2022'!J135</f>
        <v>150</v>
      </c>
      <c r="J143" s="366">
        <f>'Data Plani vs Ejecutado POA2022'!K135</f>
        <v>150</v>
      </c>
      <c r="K143" s="367">
        <f>'Data Plani vs Ejecutado POA2022'!L135</f>
        <v>1</v>
      </c>
      <c r="L143" s="367">
        <f>'Data Plani vs Ejecutado POA2022'!N135</f>
        <v>1</v>
      </c>
      <c r="M143" s="367">
        <f>'Data Plani vs Ejecutado POA2022'!O135</f>
        <v>1</v>
      </c>
      <c r="N143" s="367">
        <f>'Data Plani vs Ejecutado POA2022'!P135</f>
        <v>1</v>
      </c>
      <c r="O143" s="367">
        <f>'Data Plani vs Ejecutado POA2022'!Q135</f>
        <v>1</v>
      </c>
      <c r="P143" s="367">
        <f>'Data Plani vs Ejecutado POA2022'!R135</f>
        <v>1</v>
      </c>
      <c r="Q143" s="368">
        <f>'Data Plani vs Ejecutado POA2022'!T135</f>
        <v>2</v>
      </c>
      <c r="R143" s="366">
        <f>'Data Plani vs Ejecutado POA2022'!U135</f>
        <v>2</v>
      </c>
      <c r="S143" s="382" t="str">
        <f>'Data Plani vs Ejecutado POA2022'!V135</f>
        <v>Solicitud de libramiento</v>
      </c>
      <c r="T143" s="365">
        <f>'Data Plani vs Ejecutado POA2022'!W135</f>
        <v>0</v>
      </c>
      <c r="U143" s="369">
        <f>'Data Plani vs Ejecutado POA2022'!X135</f>
        <v>0</v>
      </c>
      <c r="V143" s="370">
        <v>1</v>
      </c>
      <c r="W143" s="370">
        <f t="shared" si="18"/>
        <v>1</v>
      </c>
      <c r="X143" s="371">
        <f t="shared" si="19"/>
        <v>1</v>
      </c>
      <c r="Y143" s="478">
        <f t="shared" si="11"/>
        <v>1</v>
      </c>
    </row>
    <row r="144" spans="1:25" s="27" customFormat="1" ht="30" customHeight="1" outlineLevel="2">
      <c r="A144" s="438" t="str">
        <f>'Data Plani vs Ejecutado POA2022'!A136</f>
        <v>Dirección Financiera</v>
      </c>
      <c r="B144" s="363" t="str">
        <f>'Data Plani vs Ejecutado POA2022'!B136</f>
        <v>Contabilidad</v>
      </c>
      <c r="C144" s="363" t="str">
        <f>'Data Plani vs Ejecutado POA2022'!C136</f>
        <v>Pagos</v>
      </c>
      <c r="D144" s="365">
        <f>'Data Plani vs Ejecutado POA2022'!D136</f>
        <v>0</v>
      </c>
      <c r="E144" s="366">
        <f>'Data Plani vs Ejecutado POA2022'!E136</f>
        <v>3</v>
      </c>
      <c r="F144" s="366">
        <f>'Data Plani vs Ejecutado POA2022'!F136</f>
        <v>3</v>
      </c>
      <c r="G144" s="366">
        <f>'Data Plani vs Ejecutado POA2022'!G136</f>
        <v>3</v>
      </c>
      <c r="H144" s="366">
        <f>'Data Plani vs Ejecutado POA2022'!I136</f>
        <v>3</v>
      </c>
      <c r="I144" s="366">
        <f>'Data Plani vs Ejecutado POA2022'!J136</f>
        <v>3</v>
      </c>
      <c r="J144" s="366">
        <f>'Data Plani vs Ejecutado POA2022'!K136</f>
        <v>3</v>
      </c>
      <c r="K144" s="367">
        <f>'Data Plani vs Ejecutado POA2022'!L136</f>
        <v>1</v>
      </c>
      <c r="L144" s="367">
        <f>'Data Plani vs Ejecutado POA2022'!N136</f>
        <v>1</v>
      </c>
      <c r="M144" s="367">
        <f>'Data Plani vs Ejecutado POA2022'!O136</f>
        <v>1</v>
      </c>
      <c r="N144" s="367">
        <f>'Data Plani vs Ejecutado POA2022'!P136</f>
        <v>1</v>
      </c>
      <c r="O144" s="367">
        <f>'Data Plani vs Ejecutado POA2022'!Q136</f>
        <v>1</v>
      </c>
      <c r="P144" s="367">
        <f>'Data Plani vs Ejecutado POA2022'!R136</f>
        <v>1</v>
      </c>
      <c r="Q144" s="368">
        <f>'Data Plani vs Ejecutado POA2022'!T136</f>
        <v>1</v>
      </c>
      <c r="R144" s="366">
        <f>'Data Plani vs Ejecutado POA2022'!U136</f>
        <v>1</v>
      </c>
      <c r="S144" s="382" t="str">
        <f>'Data Plani vs Ejecutado POA2022'!V136</f>
        <v>Cheque</v>
      </c>
      <c r="T144" s="365">
        <f>'Data Plani vs Ejecutado POA2022'!W136</f>
        <v>0</v>
      </c>
      <c r="U144" s="369">
        <f>'Data Plani vs Ejecutado POA2022'!X136</f>
        <v>0</v>
      </c>
      <c r="V144" s="370">
        <v>1</v>
      </c>
      <c r="W144" s="370">
        <f t="shared" si="18"/>
        <v>1</v>
      </c>
      <c r="X144" s="371">
        <f t="shared" si="19"/>
        <v>1</v>
      </c>
      <c r="Y144" s="478">
        <f t="shared" si="11"/>
        <v>1</v>
      </c>
    </row>
    <row r="145" spans="1:25" s="27" customFormat="1" ht="30" customHeight="1" outlineLevel="2">
      <c r="A145" s="438" t="str">
        <f>'Data Plani vs Ejecutado POA2022'!A137</f>
        <v>Dirección Financiera</v>
      </c>
      <c r="B145" s="363" t="str">
        <f>'Data Plani vs Ejecutado POA2022'!B137</f>
        <v>Revisión y Control</v>
      </c>
      <c r="C145" s="363" t="str">
        <f>'Data Plani vs Ejecutado POA2022'!C137</f>
        <v>Revisión</v>
      </c>
      <c r="D145" s="365" t="str">
        <f>'Data Plani vs Ejecutado POA2022'!D137</f>
        <v>Cantidad de Procesos ejecutados</v>
      </c>
      <c r="E145" s="366">
        <f>'Data Plani vs Ejecutado POA2022'!E137</f>
        <v>100</v>
      </c>
      <c r="F145" s="366">
        <f>'Data Plani vs Ejecutado POA2022'!F137</f>
        <v>360</v>
      </c>
      <c r="G145" s="366">
        <f>'Data Plani vs Ejecutado POA2022'!G137</f>
        <v>300</v>
      </c>
      <c r="H145" s="366">
        <f>'Data Plani vs Ejecutado POA2022'!I137</f>
        <v>260</v>
      </c>
      <c r="I145" s="366">
        <f>'Data Plani vs Ejecutado POA2022'!J137</f>
        <v>360</v>
      </c>
      <c r="J145" s="366">
        <f>'Data Plani vs Ejecutado POA2022'!K137</f>
        <v>360</v>
      </c>
      <c r="K145" s="367">
        <f>'Data Plani vs Ejecutado POA2022'!L137</f>
        <v>0.38461538461538464</v>
      </c>
      <c r="L145" s="367">
        <f>'Data Plani vs Ejecutado POA2022'!N137</f>
        <v>0.38461538461538464</v>
      </c>
      <c r="M145" s="367">
        <f>'Data Plani vs Ejecutado POA2022'!O137</f>
        <v>1</v>
      </c>
      <c r="N145" s="367">
        <f>'Data Plani vs Ejecutado POA2022'!P137</f>
        <v>1</v>
      </c>
      <c r="O145" s="367">
        <f>'Data Plani vs Ejecutado POA2022'!Q137</f>
        <v>0.83333333333333337</v>
      </c>
      <c r="P145" s="367">
        <f>'Data Plani vs Ejecutado POA2022'!R137</f>
        <v>0.83333333333333337</v>
      </c>
      <c r="Q145" s="366">
        <f>'Data Plani vs Ejecutado POA2022'!T137</f>
        <v>2</v>
      </c>
      <c r="R145" s="366">
        <f>'Data Plani vs Ejecutado POA2022'!U137</f>
        <v>2</v>
      </c>
      <c r="S145" s="365" t="str">
        <f>'Data Plani vs Ejecutado POA2022'!V137</f>
        <v>Acentamiento en el libro para control y Firma del responsable</v>
      </c>
      <c r="T145" s="365" t="str">
        <f>'Data Plani vs Ejecutado POA2022'!W137</f>
        <v xml:space="preserve">procesos revisados, controlados y reportados al SIGEF  </v>
      </c>
      <c r="U145" s="369">
        <f>'Data Plani vs Ejecutado POA2022'!X137</f>
        <v>0</v>
      </c>
      <c r="V145" s="370">
        <v>0.85</v>
      </c>
      <c r="W145" s="370">
        <f t="shared" si="18"/>
        <v>0.73931623931623935</v>
      </c>
      <c r="X145" s="371">
        <f t="shared" si="19"/>
        <v>0.73931623931623935</v>
      </c>
      <c r="Y145" s="478">
        <f t="shared" ref="Y145:Y208" si="20">IF(V145=0,"  ",AVERAGE(V145:W145))</f>
        <v>0.79465811965811972</v>
      </c>
    </row>
    <row r="146" spans="1:25" s="27" customFormat="1" ht="30" customHeight="1" outlineLevel="2">
      <c r="A146" s="438" t="str">
        <f>'Data Plani vs Ejecutado POA2022'!A138</f>
        <v>Dirección Financiera</v>
      </c>
      <c r="B146" s="363" t="str">
        <f>'Data Plani vs Ejecutado POA2022'!B138</f>
        <v>Revisión y Control</v>
      </c>
      <c r="C146" s="363" t="str">
        <f>'Data Plani vs Ejecutado POA2022'!C138</f>
        <v>Revisión</v>
      </c>
      <c r="D146" s="365" t="str">
        <f>'Data Plani vs Ejecutado POA2022'!D138</f>
        <v>Cantidad de Procesos ejecutados</v>
      </c>
      <c r="E146" s="366">
        <f>'Data Plani vs Ejecutado POA2022'!E138</f>
        <v>24</v>
      </c>
      <c r="F146" s="366">
        <f>'Data Plani vs Ejecutado POA2022'!F138</f>
        <v>24</v>
      </c>
      <c r="G146" s="366">
        <f>'Data Plani vs Ejecutado POA2022'!G138</f>
        <v>20</v>
      </c>
      <c r="H146" s="366">
        <f>'Data Plani vs Ejecutado POA2022'!I138</f>
        <v>24</v>
      </c>
      <c r="I146" s="366">
        <f>'Data Plani vs Ejecutado POA2022'!J138</f>
        <v>24</v>
      </c>
      <c r="J146" s="366">
        <f>'Data Plani vs Ejecutado POA2022'!K138</f>
        <v>24</v>
      </c>
      <c r="K146" s="367">
        <f>'Data Plani vs Ejecutado POA2022'!L138</f>
        <v>1</v>
      </c>
      <c r="L146" s="367">
        <f>'Data Plani vs Ejecutado POA2022'!N138</f>
        <v>1</v>
      </c>
      <c r="M146" s="367">
        <f>'Data Plani vs Ejecutado POA2022'!O138</f>
        <v>1</v>
      </c>
      <c r="N146" s="367">
        <f>'Data Plani vs Ejecutado POA2022'!P138</f>
        <v>1</v>
      </c>
      <c r="O146" s="367">
        <f>'Data Plani vs Ejecutado POA2022'!Q138</f>
        <v>0.83333333333333337</v>
      </c>
      <c r="P146" s="367">
        <f>'Data Plani vs Ejecutado POA2022'!R138</f>
        <v>0.83333333333333337</v>
      </c>
      <c r="Q146" s="366">
        <f>'Data Plani vs Ejecutado POA2022'!T138</f>
        <v>1</v>
      </c>
      <c r="R146" s="366">
        <f>'Data Plani vs Ejecutado POA2022'!U138</f>
        <v>1</v>
      </c>
      <c r="S146" s="365">
        <f>'Data Plani vs Ejecutado POA2022'!V138</f>
        <v>0</v>
      </c>
      <c r="T146" s="365">
        <f>'Data Plani vs Ejecutado POA2022'!W138</f>
        <v>0</v>
      </c>
      <c r="U146" s="369">
        <f>'Data Plani vs Ejecutado POA2022'!X138</f>
        <v>0</v>
      </c>
      <c r="V146" s="370">
        <v>0.85</v>
      </c>
      <c r="W146" s="370">
        <f t="shared" si="18"/>
        <v>0.94444444444444453</v>
      </c>
      <c r="X146" s="371">
        <f t="shared" si="19"/>
        <v>0.94444444444444453</v>
      </c>
      <c r="Y146" s="478">
        <f t="shared" si="20"/>
        <v>0.89722222222222225</v>
      </c>
    </row>
    <row r="147" spans="1:25" s="27" customFormat="1" ht="30" customHeight="1" outlineLevel="2">
      <c r="A147" s="438" t="str">
        <f>'Data Plani vs Ejecutado POA2022'!A139</f>
        <v>Dirección Financiera</v>
      </c>
      <c r="B147" s="363" t="str">
        <f>'Data Plani vs Ejecutado POA2022'!B139</f>
        <v>Revisión y Control</v>
      </c>
      <c r="C147" s="363" t="str">
        <f>'Data Plani vs Ejecutado POA2022'!C139</f>
        <v>Revisión</v>
      </c>
      <c r="D147" s="365" t="str">
        <f>'Data Plani vs Ejecutado POA2022'!D139</f>
        <v>Cantidad de Procesos ejecutados</v>
      </c>
      <c r="E147" s="366">
        <f>'Data Plani vs Ejecutado POA2022'!E139</f>
        <v>78</v>
      </c>
      <c r="F147" s="366">
        <f>'Data Plani vs Ejecutado POA2022'!F139</f>
        <v>120</v>
      </c>
      <c r="G147" s="366">
        <f>'Data Plani vs Ejecutado POA2022'!G139</f>
        <v>100</v>
      </c>
      <c r="H147" s="366">
        <f>'Data Plani vs Ejecutado POA2022'!I139</f>
        <v>78</v>
      </c>
      <c r="I147" s="366">
        <f>'Data Plani vs Ejecutado POA2022'!J139</f>
        <v>120</v>
      </c>
      <c r="J147" s="366">
        <f>'Data Plani vs Ejecutado POA2022'!K139</f>
        <v>120</v>
      </c>
      <c r="K147" s="367">
        <f>'Data Plani vs Ejecutado POA2022'!L139</f>
        <v>1</v>
      </c>
      <c r="L147" s="367">
        <f>'Data Plani vs Ejecutado POA2022'!N139</f>
        <v>1</v>
      </c>
      <c r="M147" s="367">
        <f>'Data Plani vs Ejecutado POA2022'!O139</f>
        <v>1</v>
      </c>
      <c r="N147" s="367">
        <f>'Data Plani vs Ejecutado POA2022'!P139</f>
        <v>1</v>
      </c>
      <c r="O147" s="367">
        <f>'Data Plani vs Ejecutado POA2022'!Q139</f>
        <v>0.83333333333333337</v>
      </c>
      <c r="P147" s="367">
        <f>'Data Plani vs Ejecutado POA2022'!R139</f>
        <v>0.83333333333333337</v>
      </c>
      <c r="Q147" s="366">
        <f>'Data Plani vs Ejecutado POA2022'!T139</f>
        <v>1</v>
      </c>
      <c r="R147" s="366">
        <f>'Data Plani vs Ejecutado POA2022'!U139</f>
        <v>1</v>
      </c>
      <c r="S147" s="365">
        <f>'Data Plani vs Ejecutado POA2022'!V139</f>
        <v>0</v>
      </c>
      <c r="T147" s="365">
        <f>'Data Plani vs Ejecutado POA2022'!W139</f>
        <v>0</v>
      </c>
      <c r="U147" s="369">
        <f>'Data Plani vs Ejecutado POA2022'!X139</f>
        <v>0</v>
      </c>
      <c r="V147" s="370">
        <v>0.85</v>
      </c>
      <c r="W147" s="370">
        <f t="shared" si="18"/>
        <v>0.94444444444444453</v>
      </c>
      <c r="X147" s="371">
        <f t="shared" si="19"/>
        <v>0.94444444444444453</v>
      </c>
      <c r="Y147" s="478">
        <f t="shared" si="20"/>
        <v>0.89722222222222225</v>
      </c>
    </row>
    <row r="148" spans="1:25" s="27" customFormat="1" ht="30" customHeight="1" outlineLevel="2">
      <c r="A148" s="438" t="str">
        <f>'Data Plani vs Ejecutado POA2022'!A140</f>
        <v>Dirección Financiera</v>
      </c>
      <c r="B148" s="363" t="str">
        <f>'Data Plani vs Ejecutado POA2022'!B140</f>
        <v>Revisión y Control</v>
      </c>
      <c r="C148" s="363" t="str">
        <f>'Data Plani vs Ejecutado POA2022'!C140</f>
        <v>Verificación</v>
      </c>
      <c r="D148" s="365" t="str">
        <f>'Data Plani vs Ejecutado POA2022'!D140</f>
        <v>Cantidad de Procesos ejecutados</v>
      </c>
      <c r="E148" s="366">
        <f>'Data Plani vs Ejecutado POA2022'!E140</f>
        <v>5</v>
      </c>
      <c r="F148" s="366">
        <f>'Data Plani vs Ejecutado POA2022'!F140</f>
        <v>20</v>
      </c>
      <c r="G148" s="366">
        <f>'Data Plani vs Ejecutado POA2022'!G140</f>
        <v>12</v>
      </c>
      <c r="H148" s="366">
        <f>'Data Plani vs Ejecutado POA2022'!I140</f>
        <v>5</v>
      </c>
      <c r="I148" s="366">
        <f>'Data Plani vs Ejecutado POA2022'!J140</f>
        <v>20</v>
      </c>
      <c r="J148" s="366">
        <f>'Data Plani vs Ejecutado POA2022'!K140</f>
        <v>12</v>
      </c>
      <c r="K148" s="367">
        <f>'Data Plani vs Ejecutado POA2022'!L140</f>
        <v>1</v>
      </c>
      <c r="L148" s="367">
        <f>'Data Plani vs Ejecutado POA2022'!N140</f>
        <v>1</v>
      </c>
      <c r="M148" s="367">
        <f>'Data Plani vs Ejecutado POA2022'!O140</f>
        <v>1</v>
      </c>
      <c r="N148" s="367">
        <f>'Data Plani vs Ejecutado POA2022'!P140</f>
        <v>1</v>
      </c>
      <c r="O148" s="367">
        <f>'Data Plani vs Ejecutado POA2022'!Q140</f>
        <v>1</v>
      </c>
      <c r="P148" s="367">
        <f>'Data Plani vs Ejecutado POA2022'!R140</f>
        <v>1</v>
      </c>
      <c r="Q148" s="366">
        <f>'Data Plani vs Ejecutado POA2022'!T140</f>
        <v>1</v>
      </c>
      <c r="R148" s="366">
        <f>'Data Plani vs Ejecutado POA2022'!U140</f>
        <v>1</v>
      </c>
      <c r="S148" s="365">
        <f>'Data Plani vs Ejecutado POA2022'!V140</f>
        <v>0</v>
      </c>
      <c r="T148" s="365">
        <f>'Data Plani vs Ejecutado POA2022'!W140</f>
        <v>0</v>
      </c>
      <c r="U148" s="369">
        <f>'Data Plani vs Ejecutado POA2022'!X140</f>
        <v>0</v>
      </c>
      <c r="V148" s="370">
        <v>0.85</v>
      </c>
      <c r="W148" s="370">
        <f t="shared" si="18"/>
        <v>1</v>
      </c>
      <c r="X148" s="371">
        <f t="shared" si="19"/>
        <v>1</v>
      </c>
      <c r="Y148" s="478">
        <f t="shared" si="20"/>
        <v>0.92500000000000004</v>
      </c>
    </row>
    <row r="149" spans="1:25" s="27" customFormat="1" ht="30" customHeight="1" outlineLevel="2">
      <c r="A149" s="438" t="str">
        <f>'Data Plani vs Ejecutado POA2022'!A141</f>
        <v>Dirección Financiera</v>
      </c>
      <c r="B149" s="363" t="str">
        <f>'Data Plani vs Ejecutado POA2022'!B141</f>
        <v>Revisión y Control</v>
      </c>
      <c r="C149" s="363" t="str">
        <f>'Data Plani vs Ejecutado POA2022'!C141</f>
        <v>Validación</v>
      </c>
      <c r="D149" s="365" t="str">
        <f>'Data Plani vs Ejecutado POA2022'!D141</f>
        <v>Cantidad de Procesos ejecutados</v>
      </c>
      <c r="E149" s="366">
        <f>'Data Plani vs Ejecutado POA2022'!E141</f>
        <v>367</v>
      </c>
      <c r="F149" s="366">
        <f>'Data Plani vs Ejecutado POA2022'!F141</f>
        <v>524</v>
      </c>
      <c r="G149" s="366">
        <f>'Data Plani vs Ejecutado POA2022'!G141</f>
        <v>524</v>
      </c>
      <c r="H149" s="366">
        <f>'Data Plani vs Ejecutado POA2022'!I141</f>
        <v>367</v>
      </c>
      <c r="I149" s="366">
        <f>'Data Plani vs Ejecutado POA2022'!J141</f>
        <v>524</v>
      </c>
      <c r="J149" s="366">
        <f>'Data Plani vs Ejecutado POA2022'!K141</f>
        <v>516</v>
      </c>
      <c r="K149" s="367">
        <f>'Data Plani vs Ejecutado POA2022'!L141</f>
        <v>1</v>
      </c>
      <c r="L149" s="367">
        <f>'Data Plani vs Ejecutado POA2022'!N141</f>
        <v>1</v>
      </c>
      <c r="M149" s="367">
        <f>'Data Plani vs Ejecutado POA2022'!O141</f>
        <v>1</v>
      </c>
      <c r="N149" s="367">
        <f>'Data Plani vs Ejecutado POA2022'!P141</f>
        <v>1</v>
      </c>
      <c r="O149" s="367">
        <f>'Data Plani vs Ejecutado POA2022'!Q141</f>
        <v>1.0155038759689923</v>
      </c>
      <c r="P149" s="367">
        <f>'Data Plani vs Ejecutado POA2022'!R141</f>
        <v>1</v>
      </c>
      <c r="Q149" s="366">
        <f>'Data Plani vs Ejecutado POA2022'!T141</f>
        <v>1</v>
      </c>
      <c r="R149" s="366">
        <f>'Data Plani vs Ejecutado POA2022'!U141</f>
        <v>1</v>
      </c>
      <c r="S149" s="365">
        <f>'Data Plani vs Ejecutado POA2022'!V141</f>
        <v>0</v>
      </c>
      <c r="T149" s="365">
        <f>'Data Plani vs Ejecutado POA2022'!W141</f>
        <v>0</v>
      </c>
      <c r="U149" s="369">
        <f>'Data Plani vs Ejecutado POA2022'!X141</f>
        <v>0</v>
      </c>
      <c r="V149" s="370">
        <v>0.85</v>
      </c>
      <c r="W149" s="370">
        <f t="shared" si="18"/>
        <v>1</v>
      </c>
      <c r="X149" s="371">
        <f t="shared" si="19"/>
        <v>1</v>
      </c>
      <c r="Y149" s="478">
        <f t="shared" si="20"/>
        <v>0.92500000000000004</v>
      </c>
    </row>
    <row r="150" spans="1:25" s="27" customFormat="1" ht="30" customHeight="1" outlineLevel="2">
      <c r="A150" s="438" t="str">
        <f>'Data Plani vs Ejecutado POA2022'!A142</f>
        <v>Dirección Financiera</v>
      </c>
      <c r="B150" s="363" t="str">
        <f>'Data Plani vs Ejecutado POA2022'!B142</f>
        <v>Presupuesto</v>
      </c>
      <c r="C150" s="363" t="str">
        <f>'Data Plani vs Ejecutado POA2022'!C142</f>
        <v>Formulación</v>
      </c>
      <c r="D150" s="365" t="str">
        <f>'Data Plani vs Ejecutado POA2022'!D142</f>
        <v>Cantidad de Procesos ejecutados</v>
      </c>
      <c r="E150" s="366">
        <f>'Data Plani vs Ejecutado POA2022'!E142</f>
        <v>0</v>
      </c>
      <c r="F150" s="366">
        <f>'Data Plani vs Ejecutado POA2022'!F142</f>
        <v>0</v>
      </c>
      <c r="G150" s="366">
        <f>'Data Plani vs Ejecutado POA2022'!G142</f>
        <v>0</v>
      </c>
      <c r="H150" s="366">
        <f>'Data Plani vs Ejecutado POA2022'!I142</f>
        <v>0</v>
      </c>
      <c r="I150" s="366">
        <f>'Data Plani vs Ejecutado POA2022'!J142</f>
        <v>0</v>
      </c>
      <c r="J150" s="366">
        <f>'Data Plani vs Ejecutado POA2022'!K142</f>
        <v>0</v>
      </c>
      <c r="K150" s="367" t="str">
        <f>'Data Plani vs Ejecutado POA2022'!L142</f>
        <v xml:space="preserve">  </v>
      </c>
      <c r="L150" s="367" t="str">
        <f>'Data Plani vs Ejecutado POA2022'!N142</f>
        <v xml:space="preserve">  </v>
      </c>
      <c r="M150" s="367" t="str">
        <f>'Data Plani vs Ejecutado POA2022'!O142</f>
        <v xml:space="preserve">  </v>
      </c>
      <c r="N150" s="367" t="str">
        <f>'Data Plani vs Ejecutado POA2022'!P142</f>
        <v xml:space="preserve">  </v>
      </c>
      <c r="O150" s="367" t="str">
        <f>'Data Plani vs Ejecutado POA2022'!Q142</f>
        <v xml:space="preserve">  </v>
      </c>
      <c r="P150" s="367" t="str">
        <f>'Data Plani vs Ejecutado POA2022'!R142</f>
        <v xml:space="preserve">  </v>
      </c>
      <c r="Q150" s="366">
        <f>'Data Plani vs Ejecutado POA2022'!T142</f>
        <v>4</v>
      </c>
      <c r="R150" s="366">
        <f>'Data Plani vs Ejecutado POA2022'!U142</f>
        <v>4</v>
      </c>
      <c r="S150" s="365" t="str">
        <f>'Data Plani vs Ejecutado POA2022'!V142</f>
        <v>Reporte del SIGEF</v>
      </c>
      <c r="T150" s="365">
        <f>'Data Plani vs Ejecutado POA2022'!W142</f>
        <v>0</v>
      </c>
      <c r="U150" s="369">
        <f>'Data Plani vs Ejecutado POA2022'!X142</f>
        <v>0</v>
      </c>
      <c r="V150" s="370"/>
      <c r="W150" s="370"/>
      <c r="X150" s="371" t="e">
        <f t="shared" si="19"/>
        <v>#DIV/0!</v>
      </c>
      <c r="Y150" s="478" t="str">
        <f t="shared" si="20"/>
        <v xml:space="preserve">  </v>
      </c>
    </row>
    <row r="151" spans="1:25" s="27" customFormat="1" ht="30" customHeight="1" outlineLevel="2">
      <c r="A151" s="438" t="str">
        <f>'Data Plani vs Ejecutado POA2022'!A143</f>
        <v>Dirección Financiera</v>
      </c>
      <c r="B151" s="363" t="str">
        <f>'Data Plani vs Ejecutado POA2022'!B143</f>
        <v>Presupuesto</v>
      </c>
      <c r="C151" s="363" t="str">
        <f>'Data Plani vs Ejecutado POA2022'!C143</f>
        <v>Modificaciones</v>
      </c>
      <c r="D151" s="365" t="str">
        <f>'Data Plani vs Ejecutado POA2022'!D143</f>
        <v>Cantidad de Procesos ejecutados</v>
      </c>
      <c r="E151" s="366">
        <f>'Data Plani vs Ejecutado POA2022'!E143</f>
        <v>7</v>
      </c>
      <c r="F151" s="366">
        <f>'Data Plani vs Ejecutado POA2022'!F143</f>
        <v>6</v>
      </c>
      <c r="G151" s="366">
        <f>'Data Plani vs Ejecutado POA2022'!G143</f>
        <v>5</v>
      </c>
      <c r="H151" s="366">
        <f>'Data Plani vs Ejecutado POA2022'!I143</f>
        <v>7</v>
      </c>
      <c r="I151" s="366">
        <f>'Data Plani vs Ejecutado POA2022'!J143</f>
        <v>6</v>
      </c>
      <c r="J151" s="366">
        <f>'Data Plani vs Ejecutado POA2022'!K143</f>
        <v>6</v>
      </c>
      <c r="K151" s="367">
        <f>'Data Plani vs Ejecutado POA2022'!L143</f>
        <v>1</v>
      </c>
      <c r="L151" s="367">
        <f>'Data Plani vs Ejecutado POA2022'!N143</f>
        <v>1</v>
      </c>
      <c r="M151" s="367">
        <f>'Data Plani vs Ejecutado POA2022'!O143</f>
        <v>1</v>
      </c>
      <c r="N151" s="367">
        <f>'Data Plani vs Ejecutado POA2022'!P143</f>
        <v>1</v>
      </c>
      <c r="O151" s="367">
        <f>'Data Plani vs Ejecutado POA2022'!Q143</f>
        <v>0.83333333333333337</v>
      </c>
      <c r="P151" s="367">
        <f>'Data Plani vs Ejecutado POA2022'!R143</f>
        <v>0.83333333333333337</v>
      </c>
      <c r="Q151" s="366">
        <f>'Data Plani vs Ejecutado POA2022'!T143</f>
        <v>4</v>
      </c>
      <c r="R151" s="366">
        <f>'Data Plani vs Ejecutado POA2022'!U143</f>
        <v>4</v>
      </c>
      <c r="S151" s="365">
        <f>'Data Plani vs Ejecutado POA2022'!V143</f>
        <v>0</v>
      </c>
      <c r="T151" s="365">
        <f>'Data Plani vs Ejecutado POA2022'!W143</f>
        <v>0</v>
      </c>
      <c r="U151" s="369">
        <f>'Data Plani vs Ejecutado POA2022'!X143</f>
        <v>0</v>
      </c>
      <c r="V151" s="370">
        <v>1</v>
      </c>
      <c r="W151" s="370">
        <f t="shared" si="18"/>
        <v>0.94444444444444453</v>
      </c>
      <c r="X151" s="371">
        <f t="shared" si="19"/>
        <v>0.94444444444444453</v>
      </c>
      <c r="Y151" s="478">
        <f t="shared" si="20"/>
        <v>0.97222222222222232</v>
      </c>
    </row>
    <row r="152" spans="1:25" s="27" customFormat="1" ht="30" customHeight="1" outlineLevel="2">
      <c r="A152" s="438" t="str">
        <f>'Data Plani vs Ejecutado POA2022'!A144</f>
        <v>Dirección Financiera</v>
      </c>
      <c r="B152" s="363" t="str">
        <f>'Data Plani vs Ejecutado POA2022'!B144</f>
        <v>Presupuesto</v>
      </c>
      <c r="C152" s="363" t="str">
        <f>'Data Plani vs Ejecutado POA2022'!C144</f>
        <v>Ejecución</v>
      </c>
      <c r="D152" s="365" t="str">
        <f>'Data Plani vs Ejecutado POA2022'!D144</f>
        <v>Cantidad de Procesos ejecutados</v>
      </c>
      <c r="E152" s="366">
        <f>'Data Plani vs Ejecutado POA2022'!E144</f>
        <v>3</v>
      </c>
      <c r="F152" s="366">
        <f>'Data Plani vs Ejecutado POA2022'!F144</f>
        <v>3</v>
      </c>
      <c r="G152" s="366">
        <f>'Data Plani vs Ejecutado POA2022'!G144</f>
        <v>3</v>
      </c>
      <c r="H152" s="366">
        <f>'Data Plani vs Ejecutado POA2022'!I144</f>
        <v>3</v>
      </c>
      <c r="I152" s="366">
        <f>'Data Plani vs Ejecutado POA2022'!J144</f>
        <v>3</v>
      </c>
      <c r="J152" s="366">
        <f>'Data Plani vs Ejecutado POA2022'!K144</f>
        <v>3</v>
      </c>
      <c r="K152" s="367">
        <f>'Data Plani vs Ejecutado POA2022'!L144</f>
        <v>1</v>
      </c>
      <c r="L152" s="367">
        <f>'Data Plani vs Ejecutado POA2022'!N144</f>
        <v>1</v>
      </c>
      <c r="M152" s="367">
        <f>'Data Plani vs Ejecutado POA2022'!O144</f>
        <v>1</v>
      </c>
      <c r="N152" s="367">
        <f>'Data Plani vs Ejecutado POA2022'!P144</f>
        <v>1</v>
      </c>
      <c r="O152" s="367">
        <f>'Data Plani vs Ejecutado POA2022'!Q144</f>
        <v>1</v>
      </c>
      <c r="P152" s="367">
        <f>'Data Plani vs Ejecutado POA2022'!R144</f>
        <v>1</v>
      </c>
      <c r="Q152" s="366">
        <f>'Data Plani vs Ejecutado POA2022'!T144</f>
        <v>2</v>
      </c>
      <c r="R152" s="366">
        <f>'Data Plani vs Ejecutado POA2022'!U144</f>
        <v>2</v>
      </c>
      <c r="S152" s="365">
        <f>'Data Plani vs Ejecutado POA2022'!V144</f>
        <v>0</v>
      </c>
      <c r="T152" s="365">
        <f>'Data Plani vs Ejecutado POA2022'!W144</f>
        <v>0</v>
      </c>
      <c r="U152" s="369">
        <f>'Data Plani vs Ejecutado POA2022'!X144</f>
        <v>0</v>
      </c>
      <c r="V152" s="370">
        <v>1</v>
      </c>
      <c r="W152" s="370">
        <f t="shared" si="18"/>
        <v>1</v>
      </c>
      <c r="X152" s="371">
        <f t="shared" si="19"/>
        <v>1</v>
      </c>
      <c r="Y152" s="478">
        <f t="shared" si="20"/>
        <v>1</v>
      </c>
    </row>
    <row r="153" spans="1:25" s="27" customFormat="1" ht="30" customHeight="1" outlineLevel="2">
      <c r="A153" s="438" t="str">
        <f>'Data Plani vs Ejecutado POA2022'!A145</f>
        <v>Dirección Financiera</v>
      </c>
      <c r="B153" s="363" t="str">
        <f>'Data Plani vs Ejecutado POA2022'!B145</f>
        <v>Presupuesto</v>
      </c>
      <c r="C153" s="363" t="str">
        <f>'Data Plani vs Ejecutado POA2022'!C145</f>
        <v>Certificación</v>
      </c>
      <c r="D153" s="365" t="str">
        <f>'Data Plani vs Ejecutado POA2022'!D145</f>
        <v>Cantidad de Procesos ejecutados</v>
      </c>
      <c r="E153" s="366">
        <f>'Data Plani vs Ejecutado POA2022'!E145</f>
        <v>80</v>
      </c>
      <c r="F153" s="366">
        <f>'Data Plani vs Ejecutado POA2022'!F145</f>
        <v>90</v>
      </c>
      <c r="G153" s="366">
        <f>'Data Plani vs Ejecutado POA2022'!G145</f>
        <v>80</v>
      </c>
      <c r="H153" s="366">
        <f>'Data Plani vs Ejecutado POA2022'!I145</f>
        <v>80</v>
      </c>
      <c r="I153" s="366">
        <f>'Data Plani vs Ejecutado POA2022'!J145</f>
        <v>90</v>
      </c>
      <c r="J153" s="366">
        <f>'Data Plani vs Ejecutado POA2022'!K145</f>
        <v>90</v>
      </c>
      <c r="K153" s="367">
        <f>'Data Plani vs Ejecutado POA2022'!L145</f>
        <v>1</v>
      </c>
      <c r="L153" s="367">
        <f>'Data Plani vs Ejecutado POA2022'!N145</f>
        <v>1</v>
      </c>
      <c r="M153" s="367">
        <f>'Data Plani vs Ejecutado POA2022'!O145</f>
        <v>1</v>
      </c>
      <c r="N153" s="367">
        <f>'Data Plani vs Ejecutado POA2022'!P145</f>
        <v>1</v>
      </c>
      <c r="O153" s="367">
        <f>'Data Plani vs Ejecutado POA2022'!Q145</f>
        <v>0.88888888888888884</v>
      </c>
      <c r="P153" s="367">
        <f>'Data Plani vs Ejecutado POA2022'!R145</f>
        <v>0.88888888888888884</v>
      </c>
      <c r="Q153" s="366">
        <f>'Data Plani vs Ejecutado POA2022'!T145</f>
        <v>2</v>
      </c>
      <c r="R153" s="366">
        <f>'Data Plani vs Ejecutado POA2022'!U145</f>
        <v>2</v>
      </c>
      <c r="S153" s="382" t="str">
        <f>'Data Plani vs Ejecutado POA2022'!V145</f>
        <v>Acentamiento en el libro para control y Firma del responsable y reporte del SIGEF</v>
      </c>
      <c r="T153" s="365">
        <f>'Data Plani vs Ejecutado POA2022'!W145</f>
        <v>0</v>
      </c>
      <c r="U153" s="369">
        <f>'Data Plani vs Ejecutado POA2022'!X145</f>
        <v>0</v>
      </c>
      <c r="V153" s="370">
        <v>1</v>
      </c>
      <c r="W153" s="370">
        <f t="shared" si="18"/>
        <v>0.96296296296296291</v>
      </c>
      <c r="X153" s="371">
        <f t="shared" si="19"/>
        <v>0.96296296296296291</v>
      </c>
      <c r="Y153" s="478">
        <f t="shared" si="20"/>
        <v>0.9814814814814814</v>
      </c>
    </row>
    <row r="154" spans="1:25" s="27" customFormat="1" ht="30" customHeight="1" outlineLevel="2">
      <c r="A154" s="438" t="str">
        <f>'Data Plani vs Ejecutado POA2022'!A146</f>
        <v>Dirección Financiera</v>
      </c>
      <c r="B154" s="363" t="str">
        <f>'Data Plani vs Ejecutado POA2022'!B146</f>
        <v>Presupuesto</v>
      </c>
      <c r="C154" s="363" t="str">
        <f>'Data Plani vs Ejecutado POA2022'!C146</f>
        <v>Ejecución</v>
      </c>
      <c r="D154" s="365" t="str">
        <f>'Data Plani vs Ejecutado POA2022'!D146</f>
        <v>Cantidad de Procesos ejecutados</v>
      </c>
      <c r="E154" s="366">
        <f>'Data Plani vs Ejecutado POA2022'!E146</f>
        <v>3</v>
      </c>
      <c r="F154" s="366">
        <f>'Data Plani vs Ejecutado POA2022'!F146</f>
        <v>3</v>
      </c>
      <c r="G154" s="366">
        <f>'Data Plani vs Ejecutado POA2022'!G146</f>
        <v>3</v>
      </c>
      <c r="H154" s="366">
        <f>'Data Plani vs Ejecutado POA2022'!I146</f>
        <v>3</v>
      </c>
      <c r="I154" s="366">
        <f>'Data Plani vs Ejecutado POA2022'!J146</f>
        <v>3</v>
      </c>
      <c r="J154" s="366">
        <f>'Data Plani vs Ejecutado POA2022'!K146</f>
        <v>3</v>
      </c>
      <c r="K154" s="367">
        <f>'Data Plani vs Ejecutado POA2022'!L146</f>
        <v>1</v>
      </c>
      <c r="L154" s="367">
        <f>'Data Plani vs Ejecutado POA2022'!N146</f>
        <v>1</v>
      </c>
      <c r="M154" s="367">
        <f>'Data Plani vs Ejecutado POA2022'!O146</f>
        <v>1</v>
      </c>
      <c r="N154" s="367">
        <f>'Data Plani vs Ejecutado POA2022'!P146</f>
        <v>1</v>
      </c>
      <c r="O154" s="367">
        <f>'Data Plani vs Ejecutado POA2022'!Q146</f>
        <v>1</v>
      </c>
      <c r="P154" s="367">
        <f>'Data Plani vs Ejecutado POA2022'!R146</f>
        <v>1</v>
      </c>
      <c r="Q154" s="366">
        <f>'Data Plani vs Ejecutado POA2022'!T146</f>
        <v>2</v>
      </c>
      <c r="R154" s="366">
        <f>'Data Plani vs Ejecutado POA2022'!U146</f>
        <v>2</v>
      </c>
      <c r="S154" s="365" t="str">
        <f>'Data Plani vs Ejecutado POA2022'!V146</f>
        <v>Reporte del SIGEF</v>
      </c>
      <c r="T154" s="365">
        <f>'Data Plani vs Ejecutado POA2022'!W146</f>
        <v>0</v>
      </c>
      <c r="U154" s="369">
        <f>'Data Plani vs Ejecutado POA2022'!X146</f>
        <v>0</v>
      </c>
      <c r="V154" s="370">
        <v>1</v>
      </c>
      <c r="W154" s="370">
        <f t="shared" si="18"/>
        <v>1</v>
      </c>
      <c r="X154" s="371">
        <f t="shared" si="19"/>
        <v>1</v>
      </c>
      <c r="Y154" s="478">
        <f t="shared" si="20"/>
        <v>1</v>
      </c>
    </row>
    <row r="155" spans="1:25" s="27" customFormat="1" ht="30" customHeight="1" outlineLevel="2">
      <c r="A155" s="438" t="str">
        <f>'Data Plani vs Ejecutado POA2022'!A147</f>
        <v>Dirección Financiera</v>
      </c>
      <c r="B155" s="363" t="str">
        <f>'Data Plani vs Ejecutado POA2022'!B147</f>
        <v>Presupuesto</v>
      </c>
      <c r="C155" s="363" t="str">
        <f>'Data Plani vs Ejecutado POA2022'!C147</f>
        <v>Apropiación</v>
      </c>
      <c r="D155" s="365" t="str">
        <f>'Data Plani vs Ejecutado POA2022'!D147</f>
        <v>Cantidad de Procesos ejecutados</v>
      </c>
      <c r="E155" s="366">
        <f>'Data Plani vs Ejecutado POA2022'!E147</f>
        <v>8</v>
      </c>
      <c r="F155" s="366">
        <f>'Data Plani vs Ejecutado POA2022'!F147</f>
        <v>10</v>
      </c>
      <c r="G155" s="366">
        <f>'Data Plani vs Ejecutado POA2022'!G147</f>
        <v>7</v>
      </c>
      <c r="H155" s="366">
        <f>'Data Plani vs Ejecutado POA2022'!I147</f>
        <v>8</v>
      </c>
      <c r="I155" s="366">
        <f>'Data Plani vs Ejecutado POA2022'!J147</f>
        <v>10</v>
      </c>
      <c r="J155" s="366">
        <f>'Data Plani vs Ejecutado POA2022'!K147</f>
        <v>9</v>
      </c>
      <c r="K155" s="367">
        <f>'Data Plani vs Ejecutado POA2022'!L147</f>
        <v>1</v>
      </c>
      <c r="L155" s="367">
        <f>'Data Plani vs Ejecutado POA2022'!N147</f>
        <v>1</v>
      </c>
      <c r="M155" s="367">
        <f>'Data Plani vs Ejecutado POA2022'!O147</f>
        <v>1</v>
      </c>
      <c r="N155" s="367">
        <f>'Data Plani vs Ejecutado POA2022'!P147</f>
        <v>1</v>
      </c>
      <c r="O155" s="367">
        <f>'Data Plani vs Ejecutado POA2022'!Q147</f>
        <v>0.77777777777777779</v>
      </c>
      <c r="P155" s="367">
        <f>'Data Plani vs Ejecutado POA2022'!R147</f>
        <v>0.77777777777777779</v>
      </c>
      <c r="Q155" s="366">
        <f>'Data Plani vs Ejecutado POA2022'!T147</f>
        <v>2</v>
      </c>
      <c r="R155" s="366">
        <f>'Data Plani vs Ejecutado POA2022'!U147</f>
        <v>2</v>
      </c>
      <c r="S155" s="365">
        <f>'Data Plani vs Ejecutado POA2022'!V147</f>
        <v>0</v>
      </c>
      <c r="T155" s="365">
        <f>'Data Plani vs Ejecutado POA2022'!W147</f>
        <v>0</v>
      </c>
      <c r="U155" s="369">
        <f>'Data Plani vs Ejecutado POA2022'!X147</f>
        <v>0</v>
      </c>
      <c r="V155" s="370">
        <v>1</v>
      </c>
      <c r="W155" s="370">
        <f t="shared" si="18"/>
        <v>0.92592592592592593</v>
      </c>
      <c r="X155" s="371">
        <f t="shared" si="19"/>
        <v>0.92592592592592593</v>
      </c>
      <c r="Y155" s="478">
        <f t="shared" si="20"/>
        <v>0.96296296296296302</v>
      </c>
    </row>
    <row r="156" spans="1:25" s="27" customFormat="1" ht="30" customHeight="1" outlineLevel="2">
      <c r="A156" s="438" t="str">
        <f>'Data Plani vs Ejecutado POA2022'!A148</f>
        <v>Dirección Financiera</v>
      </c>
      <c r="B156" s="363" t="str">
        <f>'Data Plani vs Ejecutado POA2022'!B148</f>
        <v>Presupuesto</v>
      </c>
      <c r="C156" s="363" t="str">
        <f>'Data Plani vs Ejecutado POA2022'!C148</f>
        <v>Ejecución</v>
      </c>
      <c r="D156" s="365" t="str">
        <f>'Data Plani vs Ejecutado POA2022'!D148</f>
        <v>Cantidad de Procesos ejecutados</v>
      </c>
      <c r="E156" s="366">
        <f>'Data Plani vs Ejecutado POA2022'!E148</f>
        <v>1</v>
      </c>
      <c r="F156" s="366">
        <f>'Data Plani vs Ejecutado POA2022'!F148</f>
        <v>1</v>
      </c>
      <c r="G156" s="366">
        <f>'Data Plani vs Ejecutado POA2022'!G148</f>
        <v>1</v>
      </c>
      <c r="H156" s="366">
        <f>'Data Plani vs Ejecutado POA2022'!I148</f>
        <v>1</v>
      </c>
      <c r="I156" s="366">
        <f>'Data Plani vs Ejecutado POA2022'!J148</f>
        <v>1</v>
      </c>
      <c r="J156" s="366">
        <f>'Data Plani vs Ejecutado POA2022'!K148</f>
        <v>1</v>
      </c>
      <c r="K156" s="367">
        <f>'Data Plani vs Ejecutado POA2022'!L148</f>
        <v>1</v>
      </c>
      <c r="L156" s="367">
        <f>'Data Plani vs Ejecutado POA2022'!N148</f>
        <v>1</v>
      </c>
      <c r="M156" s="367">
        <f>'Data Plani vs Ejecutado POA2022'!O148</f>
        <v>1</v>
      </c>
      <c r="N156" s="367">
        <f>'Data Plani vs Ejecutado POA2022'!P148</f>
        <v>1</v>
      </c>
      <c r="O156" s="367">
        <f>'Data Plani vs Ejecutado POA2022'!Q148</f>
        <v>1</v>
      </c>
      <c r="P156" s="367">
        <f>'Data Plani vs Ejecutado POA2022'!R148</f>
        <v>1</v>
      </c>
      <c r="Q156" s="366">
        <f>'Data Plani vs Ejecutado POA2022'!T148</f>
        <v>2</v>
      </c>
      <c r="R156" s="366">
        <f>'Data Plani vs Ejecutado POA2022'!U148</f>
        <v>2</v>
      </c>
      <c r="S156" s="365">
        <f>'Data Plani vs Ejecutado POA2022'!V148</f>
        <v>0</v>
      </c>
      <c r="T156" s="365">
        <f>'Data Plani vs Ejecutado POA2022'!W148</f>
        <v>0</v>
      </c>
      <c r="U156" s="369">
        <f>'Data Plani vs Ejecutado POA2022'!X148</f>
        <v>0</v>
      </c>
      <c r="V156" s="370">
        <v>0.9</v>
      </c>
      <c r="W156" s="370">
        <f t="shared" si="18"/>
        <v>1</v>
      </c>
      <c r="X156" s="371">
        <f t="shared" si="19"/>
        <v>1</v>
      </c>
      <c r="Y156" s="478">
        <f t="shared" si="20"/>
        <v>0.95</v>
      </c>
    </row>
    <row r="157" spans="1:25" s="27" customFormat="1" ht="26.25" customHeight="1" outlineLevel="2">
      <c r="A157" s="438" t="str">
        <f>'Data Plani vs Ejecutado POA2022'!A149</f>
        <v>Dirección Financiera</v>
      </c>
      <c r="B157" s="363" t="str">
        <f>'Data Plani vs Ejecutado POA2022'!B149</f>
        <v>Presupuesto</v>
      </c>
      <c r="C157" s="374">
        <f>'Data Plani vs Ejecutado POA2022'!C149</f>
        <v>0</v>
      </c>
      <c r="D157" s="365" t="str">
        <f>'Data Plani vs Ejecutado POA2022'!D149</f>
        <v>Cantidad de Procesos ejecutados</v>
      </c>
      <c r="E157" s="374">
        <f>'Data Plani vs Ejecutado POA2022'!E149</f>
        <v>0</v>
      </c>
      <c r="F157" s="374">
        <f>'Data Plani vs Ejecutado POA2022'!F149</f>
        <v>0</v>
      </c>
      <c r="G157" s="374">
        <f>'Data Plani vs Ejecutado POA2022'!G149</f>
        <v>0</v>
      </c>
      <c r="H157" s="374">
        <f>'Data Plani vs Ejecutado POA2022'!I149</f>
        <v>0</v>
      </c>
      <c r="I157" s="374">
        <f>'Data Plani vs Ejecutado POA2022'!J149</f>
        <v>0</v>
      </c>
      <c r="J157" s="374">
        <f>'Data Plani vs Ejecutado POA2022'!K149</f>
        <v>0</v>
      </c>
      <c r="K157" s="367" t="str">
        <f>'Data Plani vs Ejecutado POA2022'!L149</f>
        <v xml:space="preserve">  </v>
      </c>
      <c r="L157" s="367" t="str">
        <f>'Data Plani vs Ejecutado POA2022'!N149</f>
        <v xml:space="preserve">  </v>
      </c>
      <c r="M157" s="367" t="str">
        <f>'Data Plani vs Ejecutado POA2022'!O149</f>
        <v xml:space="preserve">  </v>
      </c>
      <c r="N157" s="367" t="str">
        <f>'Data Plani vs Ejecutado POA2022'!P149</f>
        <v xml:space="preserve">  </v>
      </c>
      <c r="O157" s="367" t="str">
        <f>'Data Plani vs Ejecutado POA2022'!Q149</f>
        <v xml:space="preserve">  </v>
      </c>
      <c r="P157" s="367" t="str">
        <f>'Data Plani vs Ejecutado POA2022'!R149</f>
        <v xml:space="preserve">  </v>
      </c>
      <c r="Q157" s="374">
        <f>'Data Plani vs Ejecutado POA2022'!T149</f>
        <v>0</v>
      </c>
      <c r="R157" s="374">
        <f>'Data Plani vs Ejecutado POA2022'!U149</f>
        <v>0</v>
      </c>
      <c r="S157" s="374">
        <f>'Data Plani vs Ejecutado POA2022'!V149</f>
        <v>0</v>
      </c>
      <c r="T157" s="374">
        <f>'Data Plani vs Ejecutado POA2022'!W149</f>
        <v>0</v>
      </c>
      <c r="U157" s="374">
        <f>'Data Plani vs Ejecutado POA2022'!X149</f>
        <v>0</v>
      </c>
      <c r="V157" s="374"/>
      <c r="W157" s="374"/>
      <c r="X157" s="388"/>
      <c r="Y157" s="478" t="str">
        <f t="shared" si="20"/>
        <v xml:space="preserve">  </v>
      </c>
    </row>
    <row r="158" spans="1:25" s="27" customFormat="1" ht="26" customHeight="1" outlineLevel="1">
      <c r="A158" s="439" t="s">
        <v>432</v>
      </c>
      <c r="B158" s="396"/>
      <c r="C158" s="397"/>
      <c r="D158" s="396"/>
      <c r="E158" s="397"/>
      <c r="F158" s="397"/>
      <c r="G158" s="397"/>
      <c r="H158" s="397"/>
      <c r="I158" s="397"/>
      <c r="J158" s="398"/>
      <c r="K158" s="377"/>
      <c r="L158" s="377">
        <f>SUBTOTAL(1,L138:L157)</f>
        <v>0.96153846153846156</v>
      </c>
      <c r="M158" s="377"/>
      <c r="N158" s="377">
        <f>SUBTOTAL(1,N138:N157)</f>
        <v>1</v>
      </c>
      <c r="O158" s="377"/>
      <c r="P158" s="377">
        <f>SUBTOTAL(1,P138:P157)</f>
        <v>0.92338235294117654</v>
      </c>
      <c r="Q158" s="374"/>
      <c r="R158" s="374"/>
      <c r="S158" s="374"/>
      <c r="T158" s="374"/>
      <c r="U158" s="378"/>
      <c r="V158" s="377">
        <f>SUBTOTAL(1,V138:V157)</f>
        <v>0.94117647058823517</v>
      </c>
      <c r="W158" s="361">
        <f>AVERAGE(L158:P158)</f>
        <v>0.96164027149321274</v>
      </c>
      <c r="X158" s="379" t="s">
        <v>437</v>
      </c>
      <c r="Y158" s="478">
        <f t="shared" si="20"/>
        <v>0.95140837104072395</v>
      </c>
    </row>
    <row r="159" spans="1:25" s="27" customFormat="1" ht="41" customHeight="1" outlineLevel="2">
      <c r="A159" s="438" t="str">
        <f>'Data Plani vs Ejecutado POA2022'!A150</f>
        <v>Dirección de Recursos Humanos</v>
      </c>
      <c r="B159" s="363" t="str">
        <f>'Data Plani vs Ejecutado POA2022'!B150</f>
        <v>Fortalecimiento Institucional en materia de capacitaciones a los colaboradores</v>
      </c>
      <c r="C159" s="365" t="str">
        <f>'Data Plani vs Ejecutado POA2022'!C150</f>
        <v>Reproducción de material</v>
      </c>
      <c r="D159" s="365" t="str">
        <f>'Data Plani vs Ejecutado POA2022'!D150</f>
        <v>Cantidad de procesos para la capacitación y fortalecimiento de los colaboradores</v>
      </c>
      <c r="E159" s="366">
        <f>'Data Plani vs Ejecutado POA2022'!E150</f>
        <v>1</v>
      </c>
      <c r="F159" s="366">
        <f>'Data Plani vs Ejecutado POA2022'!F150</f>
        <v>0</v>
      </c>
      <c r="G159" s="366">
        <f>'Data Plani vs Ejecutado POA2022'!G150</f>
        <v>0</v>
      </c>
      <c r="H159" s="366">
        <f>'Data Plani vs Ejecutado POA2022'!I150</f>
        <v>1</v>
      </c>
      <c r="I159" s="366">
        <f>'Data Plani vs Ejecutado POA2022'!J150</f>
        <v>0</v>
      </c>
      <c r="J159" s="366">
        <f>'Data Plani vs Ejecutado POA2022'!K150</f>
        <v>0</v>
      </c>
      <c r="K159" s="367">
        <f>'Data Plani vs Ejecutado POA2022'!L150</f>
        <v>1</v>
      </c>
      <c r="L159" s="367">
        <f>'Data Plani vs Ejecutado POA2022'!N150</f>
        <v>1</v>
      </c>
      <c r="M159" s="367" t="str">
        <f>'Data Plani vs Ejecutado POA2022'!O150</f>
        <v xml:space="preserve">  </v>
      </c>
      <c r="N159" s="367" t="str">
        <f>'Data Plani vs Ejecutado POA2022'!P150</f>
        <v xml:space="preserve">  </v>
      </c>
      <c r="O159" s="367" t="str">
        <f>'Data Plani vs Ejecutado POA2022'!Q150</f>
        <v xml:space="preserve">  </v>
      </c>
      <c r="P159" s="367" t="str">
        <f>'Data Plani vs Ejecutado POA2022'!R150</f>
        <v xml:space="preserve">  </v>
      </c>
      <c r="Q159" s="366">
        <f>'Data Plani vs Ejecutado POA2022'!T150</f>
        <v>1</v>
      </c>
      <c r="R159" s="366">
        <f>'Data Plani vs Ejecutado POA2022'!U150</f>
        <v>1</v>
      </c>
      <c r="S159" s="365" t="str">
        <f>'Data Plani vs Ejecutado POA2022'!V150</f>
        <v>Folletos, solicitud aprobada, fotos</v>
      </c>
      <c r="T159" s="365" t="str">
        <f>'Data Plani vs Ejecutado POA2022'!W150</f>
        <v>Colaboradores capacitados y fortalecidos</v>
      </c>
      <c r="U159" s="369">
        <f>'Data Plani vs Ejecutado POA2022'!X150</f>
        <v>4271050</v>
      </c>
      <c r="V159" s="370">
        <v>1</v>
      </c>
      <c r="W159" s="370">
        <f t="shared" ref="W159:W190" si="21">IF(X159&gt;100%,100%,AVERAGE(L159,N159,P159))</f>
        <v>1</v>
      </c>
      <c r="X159" s="371">
        <f t="shared" ref="X159:X191" si="22">AVERAGE(L159,N159,P159)</f>
        <v>1</v>
      </c>
      <c r="Y159" s="478">
        <f t="shared" si="20"/>
        <v>1</v>
      </c>
    </row>
    <row r="160" spans="1:25" s="27" customFormat="1" ht="41" customHeight="1" outlineLevel="2">
      <c r="A160" s="438" t="str">
        <f>'Data Plani vs Ejecutado POA2022'!A151</f>
        <v>Dirección de Recursos Humanos</v>
      </c>
      <c r="B160" s="363" t="str">
        <f>'Data Plani vs Ejecutado POA2022'!B151</f>
        <v>Fortalecimiento Institucional en materia de capacitaciones a los colaboradores</v>
      </c>
      <c r="C160" s="365" t="str">
        <f>'Data Plani vs Ejecutado POA2022'!C151</f>
        <v>Talleres de socialización</v>
      </c>
      <c r="D160" s="365" t="str">
        <f>'Data Plani vs Ejecutado POA2022'!D151</f>
        <v>Cantidad de procesos para la capacitación y fortalecimiento de los colaboradores</v>
      </c>
      <c r="E160" s="366">
        <f>'Data Plani vs Ejecutado POA2022'!E151</f>
        <v>3</v>
      </c>
      <c r="F160" s="366">
        <f>'Data Plani vs Ejecutado POA2022'!F151</f>
        <v>4</v>
      </c>
      <c r="G160" s="366">
        <f>'Data Plani vs Ejecutado POA2022'!G151</f>
        <v>20</v>
      </c>
      <c r="H160" s="366">
        <f>'Data Plani vs Ejecutado POA2022'!I151</f>
        <v>3</v>
      </c>
      <c r="I160" s="366">
        <f>'Data Plani vs Ejecutado POA2022'!J151</f>
        <v>4</v>
      </c>
      <c r="J160" s="366">
        <f>'Data Plani vs Ejecutado POA2022'!K151</f>
        <v>3</v>
      </c>
      <c r="K160" s="367">
        <f>'Data Plani vs Ejecutado POA2022'!L151</f>
        <v>1</v>
      </c>
      <c r="L160" s="367">
        <f>'Data Plani vs Ejecutado POA2022'!N151</f>
        <v>1</v>
      </c>
      <c r="M160" s="367">
        <f>'Data Plani vs Ejecutado POA2022'!O151</f>
        <v>1</v>
      </c>
      <c r="N160" s="367">
        <f>'Data Plani vs Ejecutado POA2022'!P151</f>
        <v>1</v>
      </c>
      <c r="O160" s="367">
        <f>'Data Plani vs Ejecutado POA2022'!Q151</f>
        <v>6.666666666666667</v>
      </c>
      <c r="P160" s="367">
        <f>'Data Plani vs Ejecutado POA2022'!R151</f>
        <v>1</v>
      </c>
      <c r="Q160" s="366">
        <f>'Data Plani vs Ejecutado POA2022'!T151</f>
        <v>150</v>
      </c>
      <c r="R160" s="366">
        <f>'Data Plani vs Ejecutado POA2022'!U151</f>
        <v>150</v>
      </c>
      <c r="S160" s="365" t="str">
        <f>'Data Plani vs Ejecutado POA2022'!V151</f>
        <v>Lista de asistencia, fotos, PPt</v>
      </c>
      <c r="T160" s="365">
        <f>'Data Plani vs Ejecutado POA2022'!W151</f>
        <v>0</v>
      </c>
      <c r="U160" s="369">
        <f>'Data Plani vs Ejecutado POA2022'!X151</f>
        <v>0</v>
      </c>
      <c r="V160" s="370">
        <v>1</v>
      </c>
      <c r="W160" s="370">
        <f t="shared" si="21"/>
        <v>1</v>
      </c>
      <c r="X160" s="371">
        <f t="shared" si="22"/>
        <v>1</v>
      </c>
      <c r="Y160" s="478">
        <f t="shared" si="20"/>
        <v>1</v>
      </c>
    </row>
    <row r="161" spans="1:25" s="27" customFormat="1" ht="41" customHeight="1" outlineLevel="2">
      <c r="A161" s="438" t="str">
        <f>'Data Plani vs Ejecutado POA2022'!A152</f>
        <v>Dirección de Recursos Humanos</v>
      </c>
      <c r="B161" s="363" t="str">
        <f>'Data Plani vs Ejecutado POA2022'!B152</f>
        <v>Fortalecimiento Institucional en materia de capacitaciones a los colaboradores</v>
      </c>
      <c r="C161" s="363" t="str">
        <f>'Data Plani vs Ejecutado POA2022'!C152</f>
        <v>Uniformes</v>
      </c>
      <c r="D161" s="365" t="str">
        <f>'Data Plani vs Ejecutado POA2022'!D152</f>
        <v>Cantidad de procesos para la capacitación y fortalecimiento de los colaboradores</v>
      </c>
      <c r="E161" s="366">
        <f>'Data Plani vs Ejecutado POA2022'!E152</f>
        <v>250</v>
      </c>
      <c r="F161" s="366">
        <f>'Data Plani vs Ejecutado POA2022'!F152</f>
        <v>250</v>
      </c>
      <c r="G161" s="366">
        <f>'Data Plani vs Ejecutado POA2022'!G152</f>
        <v>0</v>
      </c>
      <c r="H161" s="366">
        <f>'Data Plani vs Ejecutado POA2022'!I152</f>
        <v>250</v>
      </c>
      <c r="I161" s="366">
        <f>'Data Plani vs Ejecutado POA2022'!J152</f>
        <v>250</v>
      </c>
      <c r="J161" s="366">
        <f>'Data Plani vs Ejecutado POA2022'!K152</f>
        <v>0</v>
      </c>
      <c r="K161" s="367">
        <f>'Data Plani vs Ejecutado POA2022'!L152</f>
        <v>1</v>
      </c>
      <c r="L161" s="367">
        <f>'Data Plani vs Ejecutado POA2022'!N152</f>
        <v>1</v>
      </c>
      <c r="M161" s="367">
        <f>'Data Plani vs Ejecutado POA2022'!O152</f>
        <v>1</v>
      </c>
      <c r="N161" s="367">
        <f>'Data Plani vs Ejecutado POA2022'!P152</f>
        <v>1</v>
      </c>
      <c r="O161" s="367" t="str">
        <f>'Data Plani vs Ejecutado POA2022'!Q152</f>
        <v xml:space="preserve">  </v>
      </c>
      <c r="P161" s="367" t="str">
        <f>'Data Plani vs Ejecutado POA2022'!R152</f>
        <v xml:space="preserve">  </v>
      </c>
      <c r="Q161" s="366">
        <f>'Data Plani vs Ejecutado POA2022'!T152</f>
        <v>300</v>
      </c>
      <c r="R161" s="366">
        <f>'Data Plani vs Ejecutado POA2022'!U152</f>
        <v>300</v>
      </c>
      <c r="S161" s="365" t="str">
        <f>'Data Plani vs Ejecutado POA2022'!V152</f>
        <v>Orden de compras, uniformes y lista de entrega</v>
      </c>
      <c r="T161" s="365">
        <f>'Data Plani vs Ejecutado POA2022'!W152</f>
        <v>0</v>
      </c>
      <c r="U161" s="369">
        <f>'Data Plani vs Ejecutado POA2022'!X152</f>
        <v>0</v>
      </c>
      <c r="V161" s="370"/>
      <c r="W161" s="370">
        <f t="shared" si="21"/>
        <v>1</v>
      </c>
      <c r="X161" s="371">
        <f t="shared" si="22"/>
        <v>1</v>
      </c>
      <c r="Y161" s="478" t="str">
        <f t="shared" si="20"/>
        <v xml:space="preserve">  </v>
      </c>
    </row>
    <row r="162" spans="1:25" s="27" customFormat="1" ht="41" customHeight="1" outlineLevel="2">
      <c r="A162" s="438" t="str">
        <f>'Data Plani vs Ejecutado POA2022'!A153</f>
        <v>Dirección de Recursos Humanos</v>
      </c>
      <c r="B162" s="363" t="str">
        <f>'Data Plani vs Ejecutado POA2022'!B153</f>
        <v>Proceso de ajuste de la nómina conforme a los lineamientos de Ministerio de Administracion Pública (MAP) y la Contraloría General de la República</v>
      </c>
      <c r="C162" s="363" t="str">
        <f>'Data Plani vs Ejecutado POA2022'!C153</f>
        <v>Revisiones</v>
      </c>
      <c r="D162" s="365" t="str">
        <f>'Data Plani vs Ejecutado POA2022'!D153</f>
        <v>Cantidad de ajustes a nómina de empleados  realizados</v>
      </c>
      <c r="E162" s="366">
        <f>'Data Plani vs Ejecutado POA2022'!E153</f>
        <v>3</v>
      </c>
      <c r="F162" s="366">
        <f>'Data Plani vs Ejecutado POA2022'!F153</f>
        <v>0</v>
      </c>
      <c r="G162" s="366">
        <f>'Data Plani vs Ejecutado POA2022'!G153</f>
        <v>2</v>
      </c>
      <c r="H162" s="366">
        <f>'Data Plani vs Ejecutado POA2022'!I153</f>
        <v>3</v>
      </c>
      <c r="I162" s="366">
        <f>'Data Plani vs Ejecutado POA2022'!J153</f>
        <v>0</v>
      </c>
      <c r="J162" s="366">
        <f>'Data Plani vs Ejecutado POA2022'!K153</f>
        <v>0</v>
      </c>
      <c r="K162" s="367">
        <f>'Data Plani vs Ejecutado POA2022'!L153</f>
        <v>1</v>
      </c>
      <c r="L162" s="367">
        <f>'Data Plani vs Ejecutado POA2022'!N153</f>
        <v>1</v>
      </c>
      <c r="M162" s="367" t="str">
        <f>'Data Plani vs Ejecutado POA2022'!O153</f>
        <v xml:space="preserve">  </v>
      </c>
      <c r="N162" s="367" t="str">
        <f>'Data Plani vs Ejecutado POA2022'!P153</f>
        <v xml:space="preserve">  </v>
      </c>
      <c r="O162" s="367" t="str">
        <f>'Data Plani vs Ejecutado POA2022'!Q153</f>
        <v xml:space="preserve">  </v>
      </c>
      <c r="P162" s="367" t="str">
        <f>'Data Plani vs Ejecutado POA2022'!R153</f>
        <v xml:space="preserve">  </v>
      </c>
      <c r="Q162" s="366">
        <f>'Data Plani vs Ejecutado POA2022'!T153</f>
        <v>1</v>
      </c>
      <c r="R162" s="366">
        <f>'Data Plani vs Ejecutado POA2022'!U153</f>
        <v>1</v>
      </c>
      <c r="S162" s="365" t="str">
        <f>'Data Plani vs Ejecutado POA2022'!V153</f>
        <v>Nómina depurada</v>
      </c>
      <c r="T162" s="365" t="str">
        <f>'Data Plani vs Ejecutado POA2022'!W153</f>
        <v>Nómina ajustada acorde a los lineamientos del MAP</v>
      </c>
      <c r="U162" s="369">
        <f>'Data Plani vs Ejecutado POA2022'!X153</f>
        <v>0</v>
      </c>
      <c r="V162" s="370">
        <v>1</v>
      </c>
      <c r="W162" s="370">
        <f t="shared" si="21"/>
        <v>1</v>
      </c>
      <c r="X162" s="371">
        <f t="shared" si="22"/>
        <v>1</v>
      </c>
      <c r="Y162" s="478">
        <f t="shared" si="20"/>
        <v>1</v>
      </c>
    </row>
    <row r="163" spans="1:25" s="27" customFormat="1" ht="41" customHeight="1" outlineLevel="2">
      <c r="A163" s="438" t="str">
        <f>'Data Plani vs Ejecutado POA2022'!A154</f>
        <v>Dirección de Recursos Humanos</v>
      </c>
      <c r="B163" s="363" t="str">
        <f>'Data Plani vs Ejecutado POA2022'!B154</f>
        <v>Proceso de ajuste de la nómina conforme a los lineamientos de Ministerio de Administracion Pública (MAP) y la Contraloría General de la República</v>
      </c>
      <c r="C163" s="363" t="str">
        <f>'Data Plani vs Ejecutado POA2022'!C154</f>
        <v>Perfil</v>
      </c>
      <c r="D163" s="365" t="str">
        <f>'Data Plani vs Ejecutado POA2022'!D154</f>
        <v>Cantidad de ajustes a nómina de empleados  realizados</v>
      </c>
      <c r="E163" s="366">
        <f>'Data Plani vs Ejecutado POA2022'!E154</f>
        <v>1</v>
      </c>
      <c r="F163" s="366">
        <f>'Data Plani vs Ejecutado POA2022'!F154</f>
        <v>0</v>
      </c>
      <c r="G163" s="366">
        <f>'Data Plani vs Ejecutado POA2022'!G154</f>
        <v>0</v>
      </c>
      <c r="H163" s="366">
        <f>'Data Plani vs Ejecutado POA2022'!I154</f>
        <v>1</v>
      </c>
      <c r="I163" s="366">
        <f>'Data Plani vs Ejecutado POA2022'!J154</f>
        <v>0</v>
      </c>
      <c r="J163" s="366">
        <f>'Data Plani vs Ejecutado POA2022'!K154</f>
        <v>0</v>
      </c>
      <c r="K163" s="367">
        <f>'Data Plani vs Ejecutado POA2022'!L154</f>
        <v>1</v>
      </c>
      <c r="L163" s="367">
        <f>'Data Plani vs Ejecutado POA2022'!N154</f>
        <v>1</v>
      </c>
      <c r="M163" s="367" t="str">
        <f>'Data Plani vs Ejecutado POA2022'!O154</f>
        <v xml:space="preserve">  </v>
      </c>
      <c r="N163" s="367" t="str">
        <f>'Data Plani vs Ejecutado POA2022'!P154</f>
        <v xml:space="preserve">  </v>
      </c>
      <c r="O163" s="367" t="str">
        <f>'Data Plani vs Ejecutado POA2022'!Q154</f>
        <v xml:space="preserve">  </v>
      </c>
      <c r="P163" s="367" t="str">
        <f>'Data Plani vs Ejecutado POA2022'!R154</f>
        <v xml:space="preserve">  </v>
      </c>
      <c r="Q163" s="366">
        <f>'Data Plani vs Ejecutado POA2022'!T154</f>
        <v>4</v>
      </c>
      <c r="R163" s="366">
        <f>'Data Plani vs Ejecutado POA2022'!U154</f>
        <v>4</v>
      </c>
      <c r="S163" s="365" t="str">
        <f>'Data Plani vs Ejecutado POA2022'!V154</f>
        <v>Perfiles aprobados por el MAP, fotos, lista de asistencia a jornadas de trabajo</v>
      </c>
      <c r="T163" s="365">
        <f>'Data Plani vs Ejecutado POA2022'!W154</f>
        <v>0</v>
      </c>
      <c r="U163" s="369">
        <f>'Data Plani vs Ejecutado POA2022'!X154</f>
        <v>0</v>
      </c>
      <c r="V163" s="370"/>
      <c r="W163" s="370">
        <f t="shared" si="21"/>
        <v>1</v>
      </c>
      <c r="X163" s="371">
        <f t="shared" si="22"/>
        <v>1</v>
      </c>
      <c r="Y163" s="478" t="str">
        <f t="shared" si="20"/>
        <v xml:space="preserve">  </v>
      </c>
    </row>
    <row r="164" spans="1:25" s="27" customFormat="1" ht="41" customHeight="1" outlineLevel="2">
      <c r="A164" s="438" t="str">
        <f>'Data Plani vs Ejecutado POA2022'!A155</f>
        <v>Dirección de Recursos Humanos</v>
      </c>
      <c r="B164" s="363" t="str">
        <f>'Data Plani vs Ejecutado POA2022'!B155</f>
        <v>Proceso de ajuste de la nómina conforme a los lineamientos de Ministerio de Administracion Pública (MAP) y la Contraloría General de la República</v>
      </c>
      <c r="C164" s="363" t="str">
        <f>'Data Plani vs Ejecutado POA2022'!C155</f>
        <v xml:space="preserve">Revisión </v>
      </c>
      <c r="D164" s="365" t="str">
        <f>'Data Plani vs Ejecutado POA2022'!D155</f>
        <v>Cantidad de ajustes a nómina de empleados  realizados</v>
      </c>
      <c r="E164" s="366">
        <f>'Data Plani vs Ejecutado POA2022'!E155</f>
        <v>1</v>
      </c>
      <c r="F164" s="366">
        <f>'Data Plani vs Ejecutado POA2022'!F155</f>
        <v>0</v>
      </c>
      <c r="G164" s="366">
        <f>'Data Plani vs Ejecutado POA2022'!G155</f>
        <v>0</v>
      </c>
      <c r="H164" s="366">
        <f>'Data Plani vs Ejecutado POA2022'!I155</f>
        <v>1</v>
      </c>
      <c r="I164" s="366">
        <f>'Data Plani vs Ejecutado POA2022'!J155</f>
        <v>0</v>
      </c>
      <c r="J164" s="366">
        <f>'Data Plani vs Ejecutado POA2022'!K155</f>
        <v>0</v>
      </c>
      <c r="K164" s="367">
        <f>'Data Plani vs Ejecutado POA2022'!L155</f>
        <v>1</v>
      </c>
      <c r="L164" s="367">
        <f>'Data Plani vs Ejecutado POA2022'!N155</f>
        <v>1</v>
      </c>
      <c r="M164" s="367" t="str">
        <f>'Data Plani vs Ejecutado POA2022'!O155</f>
        <v xml:space="preserve">  </v>
      </c>
      <c r="N164" s="367" t="str">
        <f>'Data Plani vs Ejecutado POA2022'!P155</f>
        <v xml:space="preserve">  </v>
      </c>
      <c r="O164" s="367" t="str">
        <f>'Data Plani vs Ejecutado POA2022'!Q155</f>
        <v xml:space="preserve">  </v>
      </c>
      <c r="P164" s="367" t="str">
        <f>'Data Plani vs Ejecutado POA2022'!R155</f>
        <v xml:space="preserve">  </v>
      </c>
      <c r="Q164" s="366">
        <f>'Data Plani vs Ejecutado POA2022'!T155</f>
        <v>4</v>
      </c>
      <c r="R164" s="366">
        <f>'Data Plani vs Ejecutado POA2022'!U155</f>
        <v>4</v>
      </c>
      <c r="S164" s="365" t="str">
        <f>'Data Plani vs Ejecutado POA2022'!V155</f>
        <v xml:space="preserve">Organigrama aprobado por el MAP, fotos, lista de asistencia, minuta </v>
      </c>
      <c r="T164" s="365">
        <f>'Data Plani vs Ejecutado POA2022'!W155</f>
        <v>0</v>
      </c>
      <c r="U164" s="369">
        <f>'Data Plani vs Ejecutado POA2022'!X155</f>
        <v>0</v>
      </c>
      <c r="V164" s="370"/>
      <c r="W164" s="370">
        <f t="shared" si="21"/>
        <v>1</v>
      </c>
      <c r="X164" s="371">
        <f t="shared" si="22"/>
        <v>1</v>
      </c>
      <c r="Y164" s="478" t="str">
        <f t="shared" si="20"/>
        <v xml:space="preserve">  </v>
      </c>
    </row>
    <row r="165" spans="1:25" s="27" customFormat="1" ht="41" customHeight="1" outlineLevel="2">
      <c r="A165" s="438" t="str">
        <f>'Data Plani vs Ejecutado POA2022'!A156</f>
        <v>Dirección de Recursos Humanos</v>
      </c>
      <c r="B165" s="363" t="str">
        <f>'Data Plani vs Ejecutado POA2022'!B156</f>
        <v>Proceso de ajuste de la nómina conforme a los lineamientos de Ministerio de Administracion Pública (MAP) y la Contraloría General de la República</v>
      </c>
      <c r="C165" s="363" t="str">
        <f>'Data Plani vs Ejecutado POA2022'!C156</f>
        <v>Revisiones</v>
      </c>
      <c r="D165" s="365" t="str">
        <f>'Data Plani vs Ejecutado POA2022'!D156</f>
        <v>Cantidad de ajustes a nómina de empleados  realizados</v>
      </c>
      <c r="E165" s="366">
        <f>'Data Plani vs Ejecutado POA2022'!E156</f>
        <v>2</v>
      </c>
      <c r="F165" s="366">
        <f>'Data Plani vs Ejecutado POA2022'!F156</f>
        <v>0</v>
      </c>
      <c r="G165" s="366">
        <f>'Data Plani vs Ejecutado POA2022'!G156</f>
        <v>0</v>
      </c>
      <c r="H165" s="366">
        <f>'Data Plani vs Ejecutado POA2022'!I156</f>
        <v>2</v>
      </c>
      <c r="I165" s="366">
        <f>'Data Plani vs Ejecutado POA2022'!J156</f>
        <v>0</v>
      </c>
      <c r="J165" s="366">
        <f>'Data Plani vs Ejecutado POA2022'!K156</f>
        <v>0</v>
      </c>
      <c r="K165" s="367">
        <f>'Data Plani vs Ejecutado POA2022'!L156</f>
        <v>1</v>
      </c>
      <c r="L165" s="367">
        <f>'Data Plani vs Ejecutado POA2022'!N156</f>
        <v>1</v>
      </c>
      <c r="M165" s="367" t="str">
        <f>'Data Plani vs Ejecutado POA2022'!O156</f>
        <v xml:space="preserve">  </v>
      </c>
      <c r="N165" s="367" t="str">
        <f>'Data Plani vs Ejecutado POA2022'!P156</f>
        <v xml:space="preserve">  </v>
      </c>
      <c r="O165" s="367" t="str">
        <f>'Data Plani vs Ejecutado POA2022'!Q156</f>
        <v xml:space="preserve">  </v>
      </c>
      <c r="P165" s="367" t="str">
        <f>'Data Plani vs Ejecutado POA2022'!R156</f>
        <v xml:space="preserve">  </v>
      </c>
      <c r="Q165" s="366">
        <f>'Data Plani vs Ejecutado POA2022'!T156</f>
        <v>4</v>
      </c>
      <c r="R165" s="366">
        <f>'Data Plani vs Ejecutado POA2022'!U156</f>
        <v>4</v>
      </c>
      <c r="S165" s="365" t="str">
        <f>'Data Plani vs Ejecutado POA2022'!V156</f>
        <v xml:space="preserve">Escala salarial aprobada por el MAP, fotos, lista de asistencia, minuta </v>
      </c>
      <c r="T165" s="365">
        <f>'Data Plani vs Ejecutado POA2022'!W156</f>
        <v>0</v>
      </c>
      <c r="U165" s="369">
        <f>'Data Plani vs Ejecutado POA2022'!X156</f>
        <v>0</v>
      </c>
      <c r="V165" s="370"/>
      <c r="W165" s="370">
        <f t="shared" si="21"/>
        <v>1</v>
      </c>
      <c r="X165" s="371">
        <f t="shared" si="22"/>
        <v>1</v>
      </c>
      <c r="Y165" s="478" t="str">
        <f t="shared" si="20"/>
        <v xml:space="preserve">  </v>
      </c>
    </row>
    <row r="166" spans="1:25" s="27" customFormat="1" ht="41" customHeight="1" outlineLevel="2">
      <c r="A166" s="438" t="str">
        <f>'Data Plani vs Ejecutado POA2022'!A157</f>
        <v>Dirección de Recursos Humanos</v>
      </c>
      <c r="B166" s="363" t="str">
        <f>'Data Plani vs Ejecutado POA2022'!B157</f>
        <v>Proceso de ajuste de la nómina conforme a los lineamientos de Ministerio de Administracion Pública (MAP) y la Contraloría General de la República</v>
      </c>
      <c r="C166" s="363" t="str">
        <f>'Data Plani vs Ejecutado POA2022'!C157</f>
        <v>Reuniones</v>
      </c>
      <c r="D166" s="365" t="str">
        <f>'Data Plani vs Ejecutado POA2022'!D157</f>
        <v>Cantidad de ajustes a nómina de empleados  realizados</v>
      </c>
      <c r="E166" s="366">
        <f>'Data Plani vs Ejecutado POA2022'!E157</f>
        <v>2</v>
      </c>
      <c r="F166" s="366">
        <f>'Data Plani vs Ejecutado POA2022'!F157</f>
        <v>0</v>
      </c>
      <c r="G166" s="366">
        <f>'Data Plani vs Ejecutado POA2022'!G157</f>
        <v>0</v>
      </c>
      <c r="H166" s="366">
        <f>'Data Plani vs Ejecutado POA2022'!I157</f>
        <v>2</v>
      </c>
      <c r="I166" s="366">
        <f>'Data Plani vs Ejecutado POA2022'!J157</f>
        <v>0</v>
      </c>
      <c r="J166" s="366">
        <f>'Data Plani vs Ejecutado POA2022'!K157</f>
        <v>0</v>
      </c>
      <c r="K166" s="367">
        <f>'Data Plani vs Ejecutado POA2022'!L157</f>
        <v>1</v>
      </c>
      <c r="L166" s="367">
        <f>'Data Plani vs Ejecutado POA2022'!N157</f>
        <v>1</v>
      </c>
      <c r="M166" s="367" t="str">
        <f>'Data Plani vs Ejecutado POA2022'!O157</f>
        <v xml:space="preserve">  </v>
      </c>
      <c r="N166" s="367" t="str">
        <f>'Data Plani vs Ejecutado POA2022'!P157</f>
        <v xml:space="preserve">  </v>
      </c>
      <c r="O166" s="367" t="str">
        <f>'Data Plani vs Ejecutado POA2022'!Q157</f>
        <v xml:space="preserve">  </v>
      </c>
      <c r="P166" s="367" t="str">
        <f>'Data Plani vs Ejecutado POA2022'!R157</f>
        <v xml:space="preserve">  </v>
      </c>
      <c r="Q166" s="366">
        <f>'Data Plani vs Ejecutado POA2022'!T157</f>
        <v>4</v>
      </c>
      <c r="R166" s="366">
        <f>'Data Plani vs Ejecutado POA2022'!U157</f>
        <v>4</v>
      </c>
      <c r="S166" s="365" t="str">
        <f>'Data Plani vs Ejecutado POA2022'!V157</f>
        <v xml:space="preserve">Propuesta aprobada por el MAP, fotos, lista de asistencia, minuta </v>
      </c>
      <c r="T166" s="365">
        <f>'Data Plani vs Ejecutado POA2022'!W157</f>
        <v>0</v>
      </c>
      <c r="U166" s="369">
        <f>'Data Plani vs Ejecutado POA2022'!X157</f>
        <v>0</v>
      </c>
      <c r="V166" s="370"/>
      <c r="W166" s="370">
        <f t="shared" si="21"/>
        <v>1</v>
      </c>
      <c r="X166" s="371">
        <f t="shared" si="22"/>
        <v>1</v>
      </c>
      <c r="Y166" s="478" t="str">
        <f t="shared" si="20"/>
        <v xml:space="preserve">  </v>
      </c>
    </row>
    <row r="167" spans="1:25" s="27" customFormat="1" ht="41" customHeight="1" outlineLevel="2">
      <c r="A167" s="438" t="str">
        <f>'Data Plani vs Ejecutado POA2022'!A158</f>
        <v>Dirección de Recursos Humanos</v>
      </c>
      <c r="B167" s="363" t="str">
        <f>'Data Plani vs Ejecutado POA2022'!B158</f>
        <v>Proceso de actualización de expedientes de los colaboradores para organización interna y auditoría de la Cámara de Cuentas</v>
      </c>
      <c r="C167" s="363" t="str">
        <f>'Data Plani vs Ejecutado POA2022'!C158</f>
        <v>Depuraciones</v>
      </c>
      <c r="D167" s="365" t="str">
        <f>'Data Plani vs Ejecutado POA2022'!D158</f>
        <v>Cantidad de expedientes actulizados</v>
      </c>
      <c r="E167" s="366">
        <f>'Data Plani vs Ejecutado POA2022'!E158</f>
        <v>200</v>
      </c>
      <c r="F167" s="366">
        <f>'Data Plani vs Ejecutado POA2022'!F158</f>
        <v>300</v>
      </c>
      <c r="G167" s="366">
        <f>'Data Plani vs Ejecutado POA2022'!G158</f>
        <v>0</v>
      </c>
      <c r="H167" s="366">
        <f>'Data Plani vs Ejecutado POA2022'!I158</f>
        <v>200</v>
      </c>
      <c r="I167" s="366">
        <f>'Data Plani vs Ejecutado POA2022'!J158</f>
        <v>300</v>
      </c>
      <c r="J167" s="366">
        <f>'Data Plani vs Ejecutado POA2022'!K158</f>
        <v>0</v>
      </c>
      <c r="K167" s="367">
        <f>'Data Plani vs Ejecutado POA2022'!L158</f>
        <v>1</v>
      </c>
      <c r="L167" s="367">
        <f>'Data Plani vs Ejecutado POA2022'!N158</f>
        <v>1</v>
      </c>
      <c r="M167" s="367">
        <f>'Data Plani vs Ejecutado POA2022'!O158</f>
        <v>1</v>
      </c>
      <c r="N167" s="367">
        <f>'Data Plani vs Ejecutado POA2022'!P158</f>
        <v>1</v>
      </c>
      <c r="O167" s="367" t="str">
        <f>'Data Plani vs Ejecutado POA2022'!Q158</f>
        <v xml:space="preserve">  </v>
      </c>
      <c r="P167" s="367" t="str">
        <f>'Data Plani vs Ejecutado POA2022'!R158</f>
        <v xml:space="preserve">  </v>
      </c>
      <c r="Q167" s="366">
        <f>'Data Plani vs Ejecutado POA2022'!T158</f>
        <v>1</v>
      </c>
      <c r="R167" s="366">
        <f>'Data Plani vs Ejecutado POA2022'!U158</f>
        <v>1</v>
      </c>
      <c r="S167" s="365" t="str">
        <f>'Data Plani vs Ejecutado POA2022'!V158</f>
        <v>Fotos, comunicación interna, registro, expediente</v>
      </c>
      <c r="T167" s="365" t="str">
        <f>'Data Plani vs Ejecutado POA2022'!W158</f>
        <v>Expedientes saneados y actualizados</v>
      </c>
      <c r="U167" s="369">
        <f>'Data Plani vs Ejecutado POA2022'!X158</f>
        <v>0</v>
      </c>
      <c r="V167" s="370"/>
      <c r="W167" s="370">
        <f t="shared" si="21"/>
        <v>1</v>
      </c>
      <c r="X167" s="371">
        <f t="shared" si="22"/>
        <v>1</v>
      </c>
      <c r="Y167" s="478" t="str">
        <f t="shared" si="20"/>
        <v xml:space="preserve">  </v>
      </c>
    </row>
    <row r="168" spans="1:25" s="27" customFormat="1" ht="41" customHeight="1" outlineLevel="2">
      <c r="A168" s="438" t="str">
        <f>'Data Plani vs Ejecutado POA2022'!A159</f>
        <v>Dirección de Recursos Humanos</v>
      </c>
      <c r="B168" s="363" t="str">
        <f>'Data Plani vs Ejecutado POA2022'!B159</f>
        <v>Proceso de registro y control</v>
      </c>
      <c r="C168" s="365" t="str">
        <f>'Data Plani vs Ejecutado POA2022'!C159</f>
        <v>Operación de puesta en marcha</v>
      </c>
      <c r="D168" s="365" t="str">
        <f>'Data Plani vs Ejecutado POA2022'!D159</f>
        <v>Registro de asistencia de colaboradores registrada y archivada</v>
      </c>
      <c r="E168" s="366">
        <f>'Data Plani vs Ejecutado POA2022'!E159</f>
        <v>1</v>
      </c>
      <c r="F168" s="366">
        <f>'Data Plani vs Ejecutado POA2022'!F159</f>
        <v>0</v>
      </c>
      <c r="G168" s="366">
        <f>'Data Plani vs Ejecutado POA2022'!G159</f>
        <v>0</v>
      </c>
      <c r="H168" s="366">
        <f>'Data Plani vs Ejecutado POA2022'!I159</f>
        <v>1</v>
      </c>
      <c r="I168" s="366">
        <f>'Data Plani vs Ejecutado POA2022'!J159</f>
        <v>0</v>
      </c>
      <c r="J168" s="366">
        <f>'Data Plani vs Ejecutado POA2022'!K159</f>
        <v>0</v>
      </c>
      <c r="K168" s="367">
        <f>'Data Plani vs Ejecutado POA2022'!L159</f>
        <v>1</v>
      </c>
      <c r="L168" s="367">
        <f>'Data Plani vs Ejecutado POA2022'!N159</f>
        <v>1</v>
      </c>
      <c r="M168" s="367" t="str">
        <f>'Data Plani vs Ejecutado POA2022'!O159</f>
        <v xml:space="preserve">  </v>
      </c>
      <c r="N168" s="367" t="str">
        <f>'Data Plani vs Ejecutado POA2022'!P159</f>
        <v xml:space="preserve">  </v>
      </c>
      <c r="O168" s="367" t="str">
        <f>'Data Plani vs Ejecutado POA2022'!Q159</f>
        <v xml:space="preserve">  </v>
      </c>
      <c r="P168" s="367" t="str">
        <f>'Data Plani vs Ejecutado POA2022'!R159</f>
        <v xml:space="preserve">  </v>
      </c>
      <c r="Q168" s="366">
        <f>'Data Plani vs Ejecutado POA2022'!T159</f>
        <v>1</v>
      </c>
      <c r="R168" s="366">
        <f>'Data Plani vs Ejecutado POA2022'!U159</f>
        <v>1</v>
      </c>
      <c r="S168" s="365" t="str">
        <f>'Data Plani vs Ejecutado POA2022'!V159</f>
        <v>Reloj, lista asistencia, foto</v>
      </c>
      <c r="T168" s="365" t="str">
        <f>'Data Plani vs Ejecutado POA2022'!W159</f>
        <v>Asistencia de los colaboradores registrada y controlada</v>
      </c>
      <c r="U168" s="369">
        <f>'Data Plani vs Ejecutado POA2022'!X159</f>
        <v>0</v>
      </c>
      <c r="V168" s="370"/>
      <c r="W168" s="370">
        <f t="shared" si="21"/>
        <v>1</v>
      </c>
      <c r="X168" s="371">
        <f t="shared" si="22"/>
        <v>1</v>
      </c>
      <c r="Y168" s="478" t="str">
        <f t="shared" si="20"/>
        <v xml:space="preserve">  </v>
      </c>
    </row>
    <row r="169" spans="1:25" s="27" customFormat="1" ht="41" customHeight="1" outlineLevel="2">
      <c r="A169" s="438" t="str">
        <f>'Data Plani vs Ejecutado POA2022'!A160</f>
        <v>Dirección de Recursos Humanos</v>
      </c>
      <c r="B169" s="363" t="str">
        <f>'Data Plani vs Ejecutado POA2022'!B160</f>
        <v>Proceso de registro y control</v>
      </c>
      <c r="C169" s="365" t="str">
        <f>'Data Plani vs Ejecutado POA2022'!C160</f>
        <v>Proceso registro biométrico</v>
      </c>
      <c r="D169" s="365" t="str">
        <f>'Data Plani vs Ejecutado POA2022'!D160</f>
        <v>Registro de asistencia de colaboradores registrada y archivada</v>
      </c>
      <c r="E169" s="366">
        <f>'Data Plani vs Ejecutado POA2022'!E160</f>
        <v>2</v>
      </c>
      <c r="F169" s="366">
        <f>'Data Plani vs Ejecutado POA2022'!F160</f>
        <v>2</v>
      </c>
      <c r="G169" s="366">
        <f>'Data Plani vs Ejecutado POA2022'!G160</f>
        <v>0.9</v>
      </c>
      <c r="H169" s="366">
        <f>'Data Plani vs Ejecutado POA2022'!I160</f>
        <v>2</v>
      </c>
      <c r="I169" s="366">
        <f>'Data Plani vs Ejecutado POA2022'!J160</f>
        <v>2</v>
      </c>
      <c r="J169" s="366">
        <f>'Data Plani vs Ejecutado POA2022'!K160</f>
        <v>1</v>
      </c>
      <c r="K169" s="367">
        <f>'Data Plani vs Ejecutado POA2022'!L160</f>
        <v>1</v>
      </c>
      <c r="L169" s="367">
        <f>'Data Plani vs Ejecutado POA2022'!N160</f>
        <v>1</v>
      </c>
      <c r="M169" s="367">
        <f>'Data Plani vs Ejecutado POA2022'!O160</f>
        <v>1</v>
      </c>
      <c r="N169" s="367">
        <f>'Data Plani vs Ejecutado POA2022'!P160</f>
        <v>1</v>
      </c>
      <c r="O169" s="367">
        <f>'Data Plani vs Ejecutado POA2022'!Q160</f>
        <v>0.9</v>
      </c>
      <c r="P169" s="367">
        <f>'Data Plani vs Ejecutado POA2022'!R160</f>
        <v>0.9</v>
      </c>
      <c r="Q169" s="366">
        <f>'Data Plani vs Ejecutado POA2022'!T160</f>
        <v>70</v>
      </c>
      <c r="R169" s="366">
        <f>'Data Plani vs Ejecutado POA2022'!U160</f>
        <v>70</v>
      </c>
      <c r="S169" s="365" t="str">
        <f>'Data Plani vs Ejecutado POA2022'!V160</f>
        <v>Lista de registro de colaboradores</v>
      </c>
      <c r="T169" s="365">
        <f>'Data Plani vs Ejecutado POA2022'!W160</f>
        <v>0</v>
      </c>
      <c r="U169" s="369">
        <f>'Data Plani vs Ejecutado POA2022'!X160</f>
        <v>0</v>
      </c>
      <c r="V169" s="370"/>
      <c r="W169" s="370">
        <f t="shared" si="21"/>
        <v>0.96666666666666667</v>
      </c>
      <c r="X169" s="371">
        <f t="shared" si="22"/>
        <v>0.96666666666666667</v>
      </c>
      <c r="Y169" s="478" t="str">
        <f t="shared" si="20"/>
        <v xml:space="preserve">  </v>
      </c>
    </row>
    <row r="170" spans="1:25" s="27" customFormat="1" ht="41" customHeight="1" outlineLevel="2">
      <c r="A170" s="438" t="str">
        <f>'Data Plani vs Ejecutado POA2022'!A161</f>
        <v>Dirección de Recursos Humanos</v>
      </c>
      <c r="B170" s="363" t="str">
        <f>'Data Plani vs Ejecutado POA2022'!B161</f>
        <v>Evaluación de acuerdo de desempeño</v>
      </c>
      <c r="C170" s="363" t="str">
        <f>'Data Plani vs Ejecutado POA2022'!C161</f>
        <v>Acuerdos</v>
      </c>
      <c r="D170" s="365" t="str">
        <f>'Data Plani vs Ejecutado POA2022'!D161</f>
        <v>Cantidad de personal de la institución evaluado en base al desempeño</v>
      </c>
      <c r="E170" s="366">
        <f>'Data Plani vs Ejecutado POA2022'!E161</f>
        <v>500</v>
      </c>
      <c r="F170" s="366">
        <f>'Data Plani vs Ejecutado POA2022'!F161</f>
        <v>0</v>
      </c>
      <c r="G170" s="366">
        <f>'Data Plani vs Ejecutado POA2022'!G161</f>
        <v>373</v>
      </c>
      <c r="H170" s="366">
        <f>'Data Plani vs Ejecutado POA2022'!I161</f>
        <v>500</v>
      </c>
      <c r="I170" s="366">
        <f>'Data Plani vs Ejecutado POA2022'!J161</f>
        <v>0</v>
      </c>
      <c r="J170" s="366">
        <f>'Data Plani vs Ejecutado POA2022'!K161</f>
        <v>0</v>
      </c>
      <c r="K170" s="367">
        <f>'Data Plani vs Ejecutado POA2022'!L161</f>
        <v>1</v>
      </c>
      <c r="L170" s="367">
        <f>'Data Plani vs Ejecutado POA2022'!N161</f>
        <v>1</v>
      </c>
      <c r="M170" s="367" t="str">
        <f>'Data Plani vs Ejecutado POA2022'!O161</f>
        <v xml:space="preserve">  </v>
      </c>
      <c r="N170" s="367" t="str">
        <f>'Data Plani vs Ejecutado POA2022'!P161</f>
        <v xml:space="preserve">  </v>
      </c>
      <c r="O170" s="367" t="str">
        <f>'Data Plani vs Ejecutado POA2022'!Q161</f>
        <v xml:space="preserve">  </v>
      </c>
      <c r="P170" s="367" t="str">
        <f>'Data Plani vs Ejecutado POA2022'!R161</f>
        <v xml:space="preserve">  </v>
      </c>
      <c r="Q170" s="366">
        <f>'Data Plani vs Ejecutado POA2022'!T161</f>
        <v>15</v>
      </c>
      <c r="R170" s="366">
        <f>'Data Plani vs Ejecutado POA2022'!U161</f>
        <v>15</v>
      </c>
      <c r="S170" s="365" t="str">
        <f>'Data Plani vs Ejecutado POA2022'!V161</f>
        <v>Formularios aprobados por el MAP</v>
      </c>
      <c r="T170" s="365" t="str">
        <f>'Data Plani vs Ejecutado POA2022'!W161</f>
        <v>Empleados con evaluación del Desempeño aplicado</v>
      </c>
      <c r="U170" s="369">
        <f>'Data Plani vs Ejecutado POA2022'!X161</f>
        <v>0</v>
      </c>
      <c r="V170" s="370"/>
      <c r="W170" s="370">
        <f t="shared" si="21"/>
        <v>1</v>
      </c>
      <c r="X170" s="371">
        <f t="shared" si="22"/>
        <v>1</v>
      </c>
      <c r="Y170" s="478" t="str">
        <f t="shared" si="20"/>
        <v xml:space="preserve">  </v>
      </c>
    </row>
    <row r="171" spans="1:25" s="27" customFormat="1" ht="41" customHeight="1" outlineLevel="2">
      <c r="A171" s="438" t="str">
        <f>'Data Plani vs Ejecutado POA2022'!A162</f>
        <v>Dirección de Recursos Humanos</v>
      </c>
      <c r="B171" s="363" t="str">
        <f>'Data Plani vs Ejecutado POA2022'!B162</f>
        <v>Evaluación de acuerdo de desempeño</v>
      </c>
      <c r="C171" s="363" t="str">
        <f>'Data Plani vs Ejecutado POA2022'!C162</f>
        <v>Socialización</v>
      </c>
      <c r="D171" s="365" t="str">
        <f>'Data Plani vs Ejecutado POA2022'!D162</f>
        <v>Cantidad de personal de la institución evaluado en base al desempeño</v>
      </c>
      <c r="E171" s="366">
        <f>'Data Plani vs Ejecutado POA2022'!E162</f>
        <v>2</v>
      </c>
      <c r="F171" s="366">
        <f>'Data Plani vs Ejecutado POA2022'!F162</f>
        <v>0</v>
      </c>
      <c r="G171" s="366">
        <f>'Data Plani vs Ejecutado POA2022'!G162</f>
        <v>373</v>
      </c>
      <c r="H171" s="366">
        <f>'Data Plani vs Ejecutado POA2022'!I162</f>
        <v>2</v>
      </c>
      <c r="I171" s="366">
        <f>'Data Plani vs Ejecutado POA2022'!J162</f>
        <v>0</v>
      </c>
      <c r="J171" s="366">
        <f>'Data Plani vs Ejecutado POA2022'!K162</f>
        <v>0</v>
      </c>
      <c r="K171" s="367">
        <f>'Data Plani vs Ejecutado POA2022'!L162</f>
        <v>1</v>
      </c>
      <c r="L171" s="367">
        <f>'Data Plani vs Ejecutado POA2022'!N162</f>
        <v>1</v>
      </c>
      <c r="M171" s="367" t="str">
        <f>'Data Plani vs Ejecutado POA2022'!O162</f>
        <v xml:space="preserve">  </v>
      </c>
      <c r="N171" s="367" t="str">
        <f>'Data Plani vs Ejecutado POA2022'!P162</f>
        <v xml:space="preserve">  </v>
      </c>
      <c r="O171" s="367" t="str">
        <f>'Data Plani vs Ejecutado POA2022'!Q162</f>
        <v xml:space="preserve">  </v>
      </c>
      <c r="P171" s="367" t="str">
        <f>'Data Plani vs Ejecutado POA2022'!R162</f>
        <v xml:space="preserve">  </v>
      </c>
      <c r="Q171" s="366">
        <f>'Data Plani vs Ejecutado POA2022'!T162</f>
        <v>8</v>
      </c>
      <c r="R171" s="366">
        <f>'Data Plani vs Ejecutado POA2022'!U162</f>
        <v>8</v>
      </c>
      <c r="S171" s="365" t="str">
        <f>'Data Plani vs Ejecutado POA2022'!V162</f>
        <v>Lista de asistencia, fotos, PPt</v>
      </c>
      <c r="T171" s="365">
        <f>'Data Plani vs Ejecutado POA2022'!W162</f>
        <v>0</v>
      </c>
      <c r="U171" s="369">
        <f>'Data Plani vs Ejecutado POA2022'!X162</f>
        <v>0</v>
      </c>
      <c r="V171" s="370">
        <v>1</v>
      </c>
      <c r="W171" s="370">
        <f t="shared" si="21"/>
        <v>1</v>
      </c>
      <c r="X171" s="371">
        <f t="shared" si="22"/>
        <v>1</v>
      </c>
      <c r="Y171" s="478">
        <f t="shared" si="20"/>
        <v>1</v>
      </c>
    </row>
    <row r="172" spans="1:25" s="27" customFormat="1" ht="41" customHeight="1" outlineLevel="2">
      <c r="A172" s="438" t="str">
        <f>'Data Plani vs Ejecutado POA2022'!A163</f>
        <v>Dirección de Recursos Humanos</v>
      </c>
      <c r="B172" s="363" t="str">
        <f>'Data Plani vs Ejecutado POA2022'!B163</f>
        <v>Evaluación de acuerdo de desempeño</v>
      </c>
      <c r="C172" s="363" t="str">
        <f>'Data Plani vs Ejecutado POA2022'!C163</f>
        <v>Evaluación</v>
      </c>
      <c r="D172" s="365" t="str">
        <f>'Data Plani vs Ejecutado POA2022'!D163</f>
        <v>Cantidad de personal de la institución evaluado en base al desempeño</v>
      </c>
      <c r="E172" s="366">
        <f>'Data Plani vs Ejecutado POA2022'!E163</f>
        <v>500</v>
      </c>
      <c r="F172" s="366">
        <f>'Data Plani vs Ejecutado POA2022'!F163</f>
        <v>0</v>
      </c>
      <c r="G172" s="366">
        <f>'Data Plani vs Ejecutado POA2022'!G163</f>
        <v>0</v>
      </c>
      <c r="H172" s="366">
        <f>'Data Plani vs Ejecutado POA2022'!I163</f>
        <v>500</v>
      </c>
      <c r="I172" s="366">
        <f>'Data Plani vs Ejecutado POA2022'!J163</f>
        <v>0</v>
      </c>
      <c r="J172" s="366">
        <f>'Data Plani vs Ejecutado POA2022'!K163</f>
        <v>0</v>
      </c>
      <c r="K172" s="367">
        <f>'Data Plani vs Ejecutado POA2022'!L163</f>
        <v>1</v>
      </c>
      <c r="L172" s="367">
        <f>'Data Plani vs Ejecutado POA2022'!N163</f>
        <v>1</v>
      </c>
      <c r="M172" s="367" t="str">
        <f>'Data Plani vs Ejecutado POA2022'!O163</f>
        <v xml:space="preserve">  </v>
      </c>
      <c r="N172" s="367" t="str">
        <f>'Data Plani vs Ejecutado POA2022'!P163</f>
        <v xml:space="preserve">  </v>
      </c>
      <c r="O172" s="367" t="str">
        <f>'Data Plani vs Ejecutado POA2022'!Q163</f>
        <v xml:space="preserve">  </v>
      </c>
      <c r="P172" s="367" t="str">
        <f>'Data Plani vs Ejecutado POA2022'!R163</f>
        <v xml:space="preserve">  </v>
      </c>
      <c r="Q172" s="366">
        <f>'Data Plani vs Ejecutado POA2022'!T163</f>
        <v>300</v>
      </c>
      <c r="R172" s="366">
        <f>'Data Plani vs Ejecutado POA2022'!U163</f>
        <v>300</v>
      </c>
      <c r="S172" s="365" t="str">
        <f>'Data Plani vs Ejecutado POA2022'!V163</f>
        <v>Firma de acuerdo</v>
      </c>
      <c r="T172" s="365">
        <f>'Data Plani vs Ejecutado POA2022'!W163</f>
        <v>0</v>
      </c>
      <c r="U172" s="369">
        <f>'Data Plani vs Ejecutado POA2022'!X163</f>
        <v>0</v>
      </c>
      <c r="V172" s="370"/>
      <c r="W172" s="370">
        <f t="shared" si="21"/>
        <v>1</v>
      </c>
      <c r="X172" s="371">
        <f t="shared" si="22"/>
        <v>1</v>
      </c>
      <c r="Y172" s="478" t="str">
        <f t="shared" si="20"/>
        <v xml:space="preserve">  </v>
      </c>
    </row>
    <row r="173" spans="1:25" s="27" customFormat="1" ht="41" customHeight="1" outlineLevel="2">
      <c r="A173" s="438" t="str">
        <f>'Data Plani vs Ejecutado POA2022'!A164</f>
        <v>Dirección de Recursos Humanos</v>
      </c>
      <c r="B173" s="363" t="str">
        <f>'Data Plani vs Ejecutado POA2022'!B164</f>
        <v>Evaluación de acuerdo de desempeño</v>
      </c>
      <c r="C173" s="363" t="str">
        <f>'Data Plani vs Ejecutado POA2022'!C164</f>
        <v>Acuerdos</v>
      </c>
      <c r="D173" s="365" t="str">
        <f>'Data Plani vs Ejecutado POA2022'!D164</f>
        <v>Cantidad de personal de la institución evaluado en base al desempeño</v>
      </c>
      <c r="E173" s="366">
        <f>'Data Plani vs Ejecutado POA2022'!E164</f>
        <v>0</v>
      </c>
      <c r="F173" s="366">
        <f>'Data Plani vs Ejecutado POA2022'!F164</f>
        <v>250</v>
      </c>
      <c r="G173" s="366">
        <f>'Data Plani vs Ejecutado POA2022'!G164</f>
        <v>0.9</v>
      </c>
      <c r="H173" s="366">
        <f>'Data Plani vs Ejecutado POA2022'!I164</f>
        <v>0</v>
      </c>
      <c r="I173" s="366">
        <f>'Data Plani vs Ejecutado POA2022'!J164</f>
        <v>250</v>
      </c>
      <c r="J173" s="366">
        <f>'Data Plani vs Ejecutado POA2022'!K164</f>
        <v>250</v>
      </c>
      <c r="K173" s="367" t="str">
        <f>'Data Plani vs Ejecutado POA2022'!L164</f>
        <v xml:space="preserve">  </v>
      </c>
      <c r="L173" s="367" t="str">
        <f>'Data Plani vs Ejecutado POA2022'!N164</f>
        <v xml:space="preserve">  </v>
      </c>
      <c r="M173" s="367">
        <f>'Data Plani vs Ejecutado POA2022'!O164</f>
        <v>1</v>
      </c>
      <c r="N173" s="367">
        <f>'Data Plani vs Ejecutado POA2022'!P164</f>
        <v>1</v>
      </c>
      <c r="O173" s="367">
        <f>'Data Plani vs Ejecutado POA2022'!Q164</f>
        <v>3.5999999999999999E-3</v>
      </c>
      <c r="P173" s="367">
        <f>'Data Plani vs Ejecutado POA2022'!R164</f>
        <v>0.9</v>
      </c>
      <c r="Q173" s="366">
        <f>'Data Plani vs Ejecutado POA2022'!T164</f>
        <v>300</v>
      </c>
      <c r="R173" s="366">
        <f>'Data Plani vs Ejecutado POA2022'!U164</f>
        <v>300</v>
      </c>
      <c r="S173" s="365" t="str">
        <f>'Data Plani vs Ejecutado POA2022'!V164</f>
        <v>Documentos de revisión del acuerdo</v>
      </c>
      <c r="T173" s="365">
        <f>'Data Plani vs Ejecutado POA2022'!W164</f>
        <v>0</v>
      </c>
      <c r="U173" s="369">
        <f>'Data Plani vs Ejecutado POA2022'!X164</f>
        <v>0</v>
      </c>
      <c r="V173" s="370">
        <v>1</v>
      </c>
      <c r="W173" s="370">
        <f t="shared" si="21"/>
        <v>0.95</v>
      </c>
      <c r="X173" s="371">
        <f t="shared" si="22"/>
        <v>0.95</v>
      </c>
      <c r="Y173" s="478">
        <f t="shared" si="20"/>
        <v>0.97499999999999998</v>
      </c>
    </row>
    <row r="174" spans="1:25" s="27" customFormat="1" ht="41" customHeight="1" outlineLevel="2">
      <c r="A174" s="438" t="str">
        <f>'Data Plani vs Ejecutado POA2022'!A165</f>
        <v>Dirección de Recursos Humanos</v>
      </c>
      <c r="B174" s="363" t="str">
        <f>'Data Plani vs Ejecutado POA2022'!B165</f>
        <v>Evaluación de acuerdo de desempeño</v>
      </c>
      <c r="C174" s="363" t="str">
        <f>'Data Plani vs Ejecutado POA2022'!C165</f>
        <v>Acuerdos</v>
      </c>
      <c r="D174" s="365" t="str">
        <f>'Data Plani vs Ejecutado POA2022'!D165</f>
        <v>Cantidad de personal de la institución evaluado en base al desempeño</v>
      </c>
      <c r="E174" s="366">
        <f>'Data Plani vs Ejecutado POA2022'!E165</f>
        <v>3</v>
      </c>
      <c r="F174" s="366">
        <f>'Data Plani vs Ejecutado POA2022'!F165</f>
        <v>250</v>
      </c>
      <c r="G174" s="366">
        <f>'Data Plani vs Ejecutado POA2022'!G165</f>
        <v>400</v>
      </c>
      <c r="H174" s="366">
        <f>'Data Plani vs Ejecutado POA2022'!I165</f>
        <v>0</v>
      </c>
      <c r="I174" s="366">
        <f>'Data Plani vs Ejecutado POA2022'!J165</f>
        <v>250</v>
      </c>
      <c r="J174" s="366">
        <f>'Data Plani vs Ejecutado POA2022'!K165</f>
        <v>250</v>
      </c>
      <c r="K174" s="367" t="str">
        <f>'Data Plani vs Ejecutado POA2022'!L165</f>
        <v xml:space="preserve">  </v>
      </c>
      <c r="L174" s="367" t="str">
        <f>'Data Plani vs Ejecutado POA2022'!N165</f>
        <v xml:space="preserve">  </v>
      </c>
      <c r="M174" s="367">
        <f>'Data Plani vs Ejecutado POA2022'!O165</f>
        <v>1</v>
      </c>
      <c r="N174" s="367">
        <f>'Data Plani vs Ejecutado POA2022'!P165</f>
        <v>1</v>
      </c>
      <c r="O174" s="367">
        <f>'Data Plani vs Ejecutado POA2022'!Q165</f>
        <v>1.6</v>
      </c>
      <c r="P174" s="367">
        <f>'Data Plani vs Ejecutado POA2022'!R165</f>
        <v>1</v>
      </c>
      <c r="Q174" s="366">
        <f>'Data Plani vs Ejecutado POA2022'!T165</f>
        <v>300</v>
      </c>
      <c r="R174" s="366">
        <f>'Data Plani vs Ejecutado POA2022'!U165</f>
        <v>300</v>
      </c>
      <c r="S174" s="365" t="str">
        <f>'Data Plani vs Ejecutado POA2022'!V165</f>
        <v>Acuerdos firmados y sellados por los encargados, oficio de remisión de acuerdos al MAP</v>
      </c>
      <c r="T174" s="365">
        <f>'Data Plani vs Ejecutado POA2022'!W165</f>
        <v>0</v>
      </c>
      <c r="U174" s="369">
        <f>'Data Plani vs Ejecutado POA2022'!X165</f>
        <v>0</v>
      </c>
      <c r="V174" s="370"/>
      <c r="W174" s="370">
        <f t="shared" si="21"/>
        <v>1</v>
      </c>
      <c r="X174" s="371">
        <f t="shared" si="22"/>
        <v>1</v>
      </c>
      <c r="Y174" s="478" t="str">
        <f t="shared" si="20"/>
        <v xml:space="preserve">  </v>
      </c>
    </row>
    <row r="175" spans="1:25" s="27" customFormat="1" ht="41" customHeight="1" outlineLevel="2">
      <c r="A175" s="438" t="str">
        <f>'Data Plani vs Ejecutado POA2022'!A166</f>
        <v>Dirección de Recursos Humanos</v>
      </c>
      <c r="B175" s="363" t="str">
        <f>'Data Plani vs Ejecutado POA2022'!B166</f>
        <v>Plan de mejora de Clima Organización y Laboral</v>
      </c>
      <c r="C175" s="363" t="str">
        <f>'Data Plani vs Ejecutado POA2022'!C166</f>
        <v>Reunión</v>
      </c>
      <c r="D175" s="365" t="str">
        <f>'Data Plani vs Ejecutado POA2022'!D166</f>
        <v>Plan de Mejoras realizado</v>
      </c>
      <c r="E175" s="366">
        <f>'Data Plani vs Ejecutado POA2022'!E166</f>
        <v>1</v>
      </c>
      <c r="F175" s="366">
        <f>'Data Plani vs Ejecutado POA2022'!F166</f>
        <v>0</v>
      </c>
      <c r="G175" s="366">
        <f>'Data Plani vs Ejecutado POA2022'!G166</f>
        <v>0</v>
      </c>
      <c r="H175" s="366">
        <f>'Data Plani vs Ejecutado POA2022'!I166</f>
        <v>1</v>
      </c>
      <c r="I175" s="366">
        <f>'Data Plani vs Ejecutado POA2022'!J166</f>
        <v>0</v>
      </c>
      <c r="J175" s="366">
        <f>'Data Plani vs Ejecutado POA2022'!K166</f>
        <v>0</v>
      </c>
      <c r="K175" s="367">
        <f>'Data Plani vs Ejecutado POA2022'!L166</f>
        <v>1</v>
      </c>
      <c r="L175" s="367">
        <f>'Data Plani vs Ejecutado POA2022'!N166</f>
        <v>1</v>
      </c>
      <c r="M175" s="367" t="str">
        <f>'Data Plani vs Ejecutado POA2022'!O166</f>
        <v xml:space="preserve">  </v>
      </c>
      <c r="N175" s="367" t="str">
        <f>'Data Plani vs Ejecutado POA2022'!P166</f>
        <v xml:space="preserve">  </v>
      </c>
      <c r="O175" s="367" t="str">
        <f>'Data Plani vs Ejecutado POA2022'!Q166</f>
        <v xml:space="preserve">  </v>
      </c>
      <c r="P175" s="367" t="str">
        <f>'Data Plani vs Ejecutado POA2022'!R166</f>
        <v xml:space="preserve">  </v>
      </c>
      <c r="Q175" s="366">
        <f>'Data Plani vs Ejecutado POA2022'!T166</f>
        <v>3</v>
      </c>
      <c r="R175" s="366">
        <f>'Data Plani vs Ejecutado POA2022'!U166</f>
        <v>3</v>
      </c>
      <c r="S175" s="365" t="str">
        <f>'Data Plani vs Ejecutado POA2022'!V166</f>
        <v>Lista de asistencia y Plan de Mejora</v>
      </c>
      <c r="T175" s="365" t="str">
        <f>'Data Plani vs Ejecutado POA2022'!W166</f>
        <v>Personal motivado, con interés, salud y capacitado</v>
      </c>
      <c r="U175" s="369">
        <f>'Data Plani vs Ejecutado POA2022'!X166</f>
        <v>0</v>
      </c>
      <c r="V175" s="370"/>
      <c r="W175" s="370">
        <f t="shared" si="21"/>
        <v>1</v>
      </c>
      <c r="X175" s="371">
        <f t="shared" si="22"/>
        <v>1</v>
      </c>
      <c r="Y175" s="478" t="str">
        <f t="shared" si="20"/>
        <v xml:space="preserve">  </v>
      </c>
    </row>
    <row r="176" spans="1:25" s="27" customFormat="1" ht="41" customHeight="1" outlineLevel="2">
      <c r="A176" s="438" t="str">
        <f>'Data Plani vs Ejecutado POA2022'!A167</f>
        <v>Dirección de Recursos Humanos</v>
      </c>
      <c r="B176" s="363" t="str">
        <f>'Data Plani vs Ejecutado POA2022'!B167</f>
        <v>Semana de la Salud</v>
      </c>
      <c r="C176" s="363" t="str">
        <f>'Data Plani vs Ejecutado POA2022'!C167</f>
        <v>Acto</v>
      </c>
      <c r="D176" s="365" t="str">
        <f>'Data Plani vs Ejecutado POA2022'!D167</f>
        <v>Cantidad de actividades en beneficio de la salud de los colaboradores realizadas</v>
      </c>
      <c r="E176" s="366">
        <f>'Data Plani vs Ejecutado POA2022'!E167</f>
        <v>0</v>
      </c>
      <c r="F176" s="366">
        <f>'Data Plani vs Ejecutado POA2022'!F167</f>
        <v>0</v>
      </c>
      <c r="G176" s="366">
        <f>'Data Plani vs Ejecutado POA2022'!G167</f>
        <v>185</v>
      </c>
      <c r="H176" s="366">
        <f>'Data Plani vs Ejecutado POA2022'!I167</f>
        <v>0</v>
      </c>
      <c r="I176" s="366">
        <f>'Data Plani vs Ejecutado POA2022'!J167</f>
        <v>0</v>
      </c>
      <c r="J176" s="366">
        <f>'Data Plani vs Ejecutado POA2022'!K167</f>
        <v>0</v>
      </c>
      <c r="K176" s="367" t="str">
        <f>'Data Plani vs Ejecutado POA2022'!L167</f>
        <v xml:space="preserve">  </v>
      </c>
      <c r="L176" s="367" t="str">
        <f>'Data Plani vs Ejecutado POA2022'!N167</f>
        <v xml:space="preserve">  </v>
      </c>
      <c r="M176" s="367" t="str">
        <f>'Data Plani vs Ejecutado POA2022'!O167</f>
        <v xml:space="preserve">  </v>
      </c>
      <c r="N176" s="367" t="str">
        <f>'Data Plani vs Ejecutado POA2022'!P167</f>
        <v xml:space="preserve">  </v>
      </c>
      <c r="O176" s="367" t="str">
        <f>'Data Plani vs Ejecutado POA2022'!Q167</f>
        <v xml:space="preserve">  </v>
      </c>
      <c r="P176" s="367" t="str">
        <f>'Data Plani vs Ejecutado POA2022'!R167</f>
        <v xml:space="preserve">  </v>
      </c>
      <c r="Q176" s="366">
        <f>'Data Plani vs Ejecutado POA2022'!T167</f>
        <v>100</v>
      </c>
      <c r="R176" s="366">
        <f>'Data Plani vs Ejecutado POA2022'!U167</f>
        <v>100</v>
      </c>
      <c r="S176" s="365" t="str">
        <f>'Data Plani vs Ejecutado POA2022'!V167</f>
        <v>Lista asistencia, fotos, brochure, Convocatoria</v>
      </c>
      <c r="T176" s="365">
        <f>'Data Plani vs Ejecutado POA2022'!W167</f>
        <v>0</v>
      </c>
      <c r="U176" s="369">
        <f>'Data Plani vs Ejecutado POA2022'!X167</f>
        <v>0</v>
      </c>
      <c r="V176" s="370">
        <v>1</v>
      </c>
      <c r="W176" s="370"/>
      <c r="X176" s="371" t="e">
        <f t="shared" si="22"/>
        <v>#DIV/0!</v>
      </c>
      <c r="Y176" s="478">
        <f t="shared" si="20"/>
        <v>1</v>
      </c>
    </row>
    <row r="177" spans="1:25" s="27" customFormat="1" ht="41" customHeight="1" outlineLevel="2">
      <c r="A177" s="438" t="str">
        <f>'Data Plani vs Ejecutado POA2022'!A168</f>
        <v>Dirección de Recursos Humanos</v>
      </c>
      <c r="B177" s="363" t="str">
        <f>'Data Plani vs Ejecutado POA2022'!B168</f>
        <v>Semana de la Salud</v>
      </c>
      <c r="C177" s="363" t="str">
        <f>'Data Plani vs Ejecutado POA2022'!C168</f>
        <v>Acto</v>
      </c>
      <c r="D177" s="365" t="str">
        <f>'Data Plani vs Ejecutado POA2022'!D168</f>
        <v>Cantidad de actividades en beneficio de la salud de los colaboradores realizadas</v>
      </c>
      <c r="E177" s="366">
        <f>'Data Plani vs Ejecutado POA2022'!E168</f>
        <v>0</v>
      </c>
      <c r="F177" s="366">
        <f>'Data Plani vs Ejecutado POA2022'!F168</f>
        <v>0</v>
      </c>
      <c r="G177" s="366">
        <f>'Data Plani vs Ejecutado POA2022'!G168</f>
        <v>185</v>
      </c>
      <c r="H177" s="366">
        <f>'Data Plani vs Ejecutado POA2022'!I168</f>
        <v>0</v>
      </c>
      <c r="I177" s="366">
        <f>'Data Plani vs Ejecutado POA2022'!J168</f>
        <v>0</v>
      </c>
      <c r="J177" s="366">
        <f>'Data Plani vs Ejecutado POA2022'!K168</f>
        <v>0</v>
      </c>
      <c r="K177" s="367" t="str">
        <f>'Data Plani vs Ejecutado POA2022'!L168</f>
        <v xml:space="preserve">  </v>
      </c>
      <c r="L177" s="367" t="str">
        <f>'Data Plani vs Ejecutado POA2022'!N168</f>
        <v xml:space="preserve">  </v>
      </c>
      <c r="M177" s="367" t="str">
        <f>'Data Plani vs Ejecutado POA2022'!O168</f>
        <v xml:space="preserve">  </v>
      </c>
      <c r="N177" s="367" t="str">
        <f>'Data Plani vs Ejecutado POA2022'!P168</f>
        <v xml:space="preserve">  </v>
      </c>
      <c r="O177" s="367" t="str">
        <f>'Data Plani vs Ejecutado POA2022'!Q168</f>
        <v xml:space="preserve">  </v>
      </c>
      <c r="P177" s="367" t="str">
        <f>'Data Plani vs Ejecutado POA2022'!R168</f>
        <v xml:space="preserve">  </v>
      </c>
      <c r="Q177" s="366">
        <f>'Data Plani vs Ejecutado POA2022'!T168</f>
        <v>100</v>
      </c>
      <c r="R177" s="366">
        <f>'Data Plani vs Ejecutado POA2022'!U168</f>
        <v>100</v>
      </c>
      <c r="S177" s="365" t="str">
        <f>'Data Plani vs Ejecutado POA2022'!V168</f>
        <v>Lista asistencia, fotos, brochure</v>
      </c>
      <c r="T177" s="365">
        <f>'Data Plani vs Ejecutado POA2022'!W168</f>
        <v>0</v>
      </c>
      <c r="U177" s="369">
        <f>'Data Plani vs Ejecutado POA2022'!X168</f>
        <v>0</v>
      </c>
      <c r="V177" s="370">
        <v>1</v>
      </c>
      <c r="W177" s="370"/>
      <c r="X177" s="371" t="e">
        <f t="shared" si="22"/>
        <v>#DIV/0!</v>
      </c>
      <c r="Y177" s="478">
        <f t="shared" si="20"/>
        <v>1</v>
      </c>
    </row>
    <row r="178" spans="1:25" s="27" customFormat="1" ht="41" customHeight="1" outlineLevel="2">
      <c r="A178" s="438" t="str">
        <f>'Data Plani vs Ejecutado POA2022'!A169</f>
        <v>Dirección de Recursos Humanos</v>
      </c>
      <c r="B178" s="363" t="str">
        <f>'Data Plani vs Ejecutado POA2022'!B169</f>
        <v>Semana de la Salud</v>
      </c>
      <c r="C178" s="363" t="str">
        <f>'Data Plani vs Ejecutado POA2022'!C169</f>
        <v>Acto</v>
      </c>
      <c r="D178" s="365" t="str">
        <f>'Data Plani vs Ejecutado POA2022'!D169</f>
        <v>Cantidad de actividades en beneficio de la salud de los colaboradores realizadas</v>
      </c>
      <c r="E178" s="366">
        <f>'Data Plani vs Ejecutado POA2022'!E169</f>
        <v>0</v>
      </c>
      <c r="F178" s="366">
        <f>'Data Plani vs Ejecutado POA2022'!F169</f>
        <v>0</v>
      </c>
      <c r="G178" s="366">
        <f>'Data Plani vs Ejecutado POA2022'!G169</f>
        <v>185</v>
      </c>
      <c r="H178" s="366">
        <f>'Data Plani vs Ejecutado POA2022'!I169</f>
        <v>0</v>
      </c>
      <c r="I178" s="366">
        <f>'Data Plani vs Ejecutado POA2022'!J169</f>
        <v>0</v>
      </c>
      <c r="J178" s="366">
        <f>'Data Plani vs Ejecutado POA2022'!K169</f>
        <v>0</v>
      </c>
      <c r="K178" s="367" t="str">
        <f>'Data Plani vs Ejecutado POA2022'!L169</f>
        <v xml:space="preserve">  </v>
      </c>
      <c r="L178" s="367" t="str">
        <f>'Data Plani vs Ejecutado POA2022'!N169</f>
        <v xml:space="preserve">  </v>
      </c>
      <c r="M178" s="367" t="str">
        <f>'Data Plani vs Ejecutado POA2022'!O169</f>
        <v xml:space="preserve">  </v>
      </c>
      <c r="N178" s="367" t="str">
        <f>'Data Plani vs Ejecutado POA2022'!P169</f>
        <v xml:space="preserve">  </v>
      </c>
      <c r="O178" s="367" t="str">
        <f>'Data Plani vs Ejecutado POA2022'!Q169</f>
        <v xml:space="preserve">  </v>
      </c>
      <c r="P178" s="367" t="str">
        <f>'Data Plani vs Ejecutado POA2022'!R169</f>
        <v xml:space="preserve">  </v>
      </c>
      <c r="Q178" s="366">
        <f>'Data Plani vs Ejecutado POA2022'!T169</f>
        <v>100</v>
      </c>
      <c r="R178" s="366">
        <f>'Data Plani vs Ejecutado POA2022'!U169</f>
        <v>100</v>
      </c>
      <c r="S178" s="365" t="str">
        <f>'Data Plani vs Ejecutado POA2022'!V169</f>
        <v>Lista asistencia, fotos, brochure</v>
      </c>
      <c r="T178" s="365">
        <f>'Data Plani vs Ejecutado POA2022'!W169</f>
        <v>0</v>
      </c>
      <c r="U178" s="369">
        <f>'Data Plani vs Ejecutado POA2022'!X169</f>
        <v>0</v>
      </c>
      <c r="V178" s="370"/>
      <c r="W178" s="370"/>
      <c r="X178" s="371" t="e">
        <f t="shared" si="22"/>
        <v>#DIV/0!</v>
      </c>
      <c r="Y178" s="478" t="str">
        <f t="shared" si="20"/>
        <v xml:space="preserve">  </v>
      </c>
    </row>
    <row r="179" spans="1:25" s="27" customFormat="1" ht="41" customHeight="1" outlineLevel="2">
      <c r="A179" s="438" t="str">
        <f>'Data Plani vs Ejecutado POA2022'!A170</f>
        <v>Dirección de Recursos Humanos</v>
      </c>
      <c r="B179" s="363" t="str">
        <f>'Data Plani vs Ejecutado POA2022'!B170</f>
        <v>Semana de la Salud</v>
      </c>
      <c r="C179" s="363" t="str">
        <f>'Data Plani vs Ejecutado POA2022'!C170</f>
        <v>Acto</v>
      </c>
      <c r="D179" s="365" t="str">
        <f>'Data Plani vs Ejecutado POA2022'!D170</f>
        <v>Cantidad de actividades en beneficio de la salud de los colaboradores realizadas</v>
      </c>
      <c r="E179" s="366">
        <f>'Data Plani vs Ejecutado POA2022'!E170</f>
        <v>0</v>
      </c>
      <c r="F179" s="366">
        <f>'Data Plani vs Ejecutado POA2022'!F170</f>
        <v>0</v>
      </c>
      <c r="G179" s="366">
        <f>'Data Plani vs Ejecutado POA2022'!G170</f>
        <v>185</v>
      </c>
      <c r="H179" s="366">
        <f>'Data Plani vs Ejecutado POA2022'!I170</f>
        <v>0</v>
      </c>
      <c r="I179" s="366">
        <f>'Data Plani vs Ejecutado POA2022'!J170</f>
        <v>0</v>
      </c>
      <c r="J179" s="366">
        <f>'Data Plani vs Ejecutado POA2022'!K170</f>
        <v>0</v>
      </c>
      <c r="K179" s="367" t="str">
        <f>'Data Plani vs Ejecutado POA2022'!L170</f>
        <v xml:space="preserve">  </v>
      </c>
      <c r="L179" s="367" t="str">
        <f>'Data Plani vs Ejecutado POA2022'!N170</f>
        <v xml:space="preserve">  </v>
      </c>
      <c r="M179" s="367" t="str">
        <f>'Data Plani vs Ejecutado POA2022'!O170</f>
        <v xml:space="preserve">  </v>
      </c>
      <c r="N179" s="367" t="str">
        <f>'Data Plani vs Ejecutado POA2022'!P170</f>
        <v xml:space="preserve">  </v>
      </c>
      <c r="O179" s="367" t="str">
        <f>'Data Plani vs Ejecutado POA2022'!Q170</f>
        <v xml:space="preserve">  </v>
      </c>
      <c r="P179" s="367" t="str">
        <f>'Data Plani vs Ejecutado POA2022'!R170</f>
        <v xml:space="preserve">  </v>
      </c>
      <c r="Q179" s="366">
        <f>'Data Plani vs Ejecutado POA2022'!T170</f>
        <v>50</v>
      </c>
      <c r="R179" s="366">
        <f>'Data Plani vs Ejecutado POA2022'!U170</f>
        <v>50</v>
      </c>
      <c r="S179" s="365" t="str">
        <f>'Data Plani vs Ejecutado POA2022'!V170</f>
        <v>Lista asistencia, fotos, brochure, Convocatoria</v>
      </c>
      <c r="T179" s="365">
        <f>'Data Plani vs Ejecutado POA2022'!W170</f>
        <v>0</v>
      </c>
      <c r="U179" s="369">
        <f>'Data Plani vs Ejecutado POA2022'!X170</f>
        <v>0</v>
      </c>
      <c r="V179" s="370"/>
      <c r="W179" s="370"/>
      <c r="X179" s="371" t="e">
        <f t="shared" si="22"/>
        <v>#DIV/0!</v>
      </c>
      <c r="Y179" s="478" t="str">
        <f t="shared" si="20"/>
        <v xml:space="preserve">  </v>
      </c>
    </row>
    <row r="180" spans="1:25" s="27" customFormat="1" ht="41" customHeight="1" outlineLevel="2">
      <c r="A180" s="438" t="str">
        <f>'Data Plani vs Ejecutado POA2022'!A171</f>
        <v>Dirección de Recursos Humanos</v>
      </c>
      <c r="B180" s="363" t="str">
        <f>'Data Plani vs Ejecutado POA2022'!B171</f>
        <v>Semana de la Salud</v>
      </c>
      <c r="C180" s="363" t="str">
        <f>'Data Plani vs Ejecutado POA2022'!C171</f>
        <v>Operativo</v>
      </c>
      <c r="D180" s="365" t="str">
        <f>'Data Plani vs Ejecutado POA2022'!D171</f>
        <v>Cantidad de actividades en beneficio de la salud de los colaboradores realizadas</v>
      </c>
      <c r="E180" s="366">
        <f>'Data Plani vs Ejecutado POA2022'!E171</f>
        <v>0</v>
      </c>
      <c r="F180" s="366">
        <f>'Data Plani vs Ejecutado POA2022'!F171</f>
        <v>0</v>
      </c>
      <c r="G180" s="366">
        <f>'Data Plani vs Ejecutado POA2022'!G171</f>
        <v>185</v>
      </c>
      <c r="H180" s="366">
        <f>'Data Plani vs Ejecutado POA2022'!I171</f>
        <v>0</v>
      </c>
      <c r="I180" s="366">
        <f>'Data Plani vs Ejecutado POA2022'!J171</f>
        <v>0</v>
      </c>
      <c r="J180" s="366">
        <f>'Data Plani vs Ejecutado POA2022'!K171</f>
        <v>0</v>
      </c>
      <c r="K180" s="367" t="str">
        <f>'Data Plani vs Ejecutado POA2022'!L171</f>
        <v xml:space="preserve">  </v>
      </c>
      <c r="L180" s="367" t="str">
        <f>'Data Plani vs Ejecutado POA2022'!N171</f>
        <v xml:space="preserve">  </v>
      </c>
      <c r="M180" s="367" t="str">
        <f>'Data Plani vs Ejecutado POA2022'!O171</f>
        <v xml:space="preserve">  </v>
      </c>
      <c r="N180" s="367" t="str">
        <f>'Data Plani vs Ejecutado POA2022'!P171</f>
        <v xml:space="preserve">  </v>
      </c>
      <c r="O180" s="367" t="str">
        <f>'Data Plani vs Ejecutado POA2022'!Q171</f>
        <v xml:space="preserve">  </v>
      </c>
      <c r="P180" s="367" t="str">
        <f>'Data Plani vs Ejecutado POA2022'!R171</f>
        <v xml:space="preserve">  </v>
      </c>
      <c r="Q180" s="366">
        <f>'Data Plani vs Ejecutado POA2022'!T171</f>
        <v>100</v>
      </c>
      <c r="R180" s="366">
        <f>'Data Plani vs Ejecutado POA2022'!U171</f>
        <v>100</v>
      </c>
      <c r="S180" s="365" t="str">
        <f>'Data Plani vs Ejecutado POA2022'!V171</f>
        <v>Lista asistencia, fotos, brochure</v>
      </c>
      <c r="T180" s="365">
        <f>'Data Plani vs Ejecutado POA2022'!W171</f>
        <v>0</v>
      </c>
      <c r="U180" s="369">
        <f>'Data Plani vs Ejecutado POA2022'!X171</f>
        <v>0</v>
      </c>
      <c r="V180" s="370"/>
      <c r="W180" s="370"/>
      <c r="X180" s="371" t="e">
        <f t="shared" si="22"/>
        <v>#DIV/0!</v>
      </c>
      <c r="Y180" s="478" t="str">
        <f t="shared" si="20"/>
        <v xml:space="preserve">  </v>
      </c>
    </row>
    <row r="181" spans="1:25" s="27" customFormat="1" ht="41" customHeight="1" outlineLevel="2">
      <c r="A181" s="438" t="str">
        <f>'Data Plani vs Ejecutado POA2022'!A172</f>
        <v>Dirección de Recursos Humanos</v>
      </c>
      <c r="B181" s="363" t="str">
        <f>'Data Plani vs Ejecutado POA2022'!B172</f>
        <v>Fortalecimiento Talento Humano</v>
      </c>
      <c r="C181" s="363" t="str">
        <f>'Data Plani vs Ejecutado POA2022'!C172</f>
        <v>Plan</v>
      </c>
      <c r="D181" s="365" t="str">
        <f>'Data Plani vs Ejecutado POA2022'!D172</f>
        <v xml:space="preserve">Cantidad de personas capacitadas </v>
      </c>
      <c r="E181" s="366">
        <f>'Data Plani vs Ejecutado POA2022'!E172</f>
        <v>1</v>
      </c>
      <c r="F181" s="366">
        <f>'Data Plani vs Ejecutado POA2022'!F172</f>
        <v>0</v>
      </c>
      <c r="G181" s="366">
        <f>'Data Plani vs Ejecutado POA2022'!G172</f>
        <v>0</v>
      </c>
      <c r="H181" s="366">
        <f>'Data Plani vs Ejecutado POA2022'!I172</f>
        <v>1</v>
      </c>
      <c r="I181" s="366">
        <f>'Data Plani vs Ejecutado POA2022'!J172</f>
        <v>0</v>
      </c>
      <c r="J181" s="366">
        <f>'Data Plani vs Ejecutado POA2022'!K172</f>
        <v>0</v>
      </c>
      <c r="K181" s="367">
        <f>'Data Plani vs Ejecutado POA2022'!L172</f>
        <v>1</v>
      </c>
      <c r="L181" s="367">
        <f>'Data Plani vs Ejecutado POA2022'!N172</f>
        <v>1</v>
      </c>
      <c r="M181" s="367" t="str">
        <f>'Data Plani vs Ejecutado POA2022'!O172</f>
        <v xml:space="preserve">  </v>
      </c>
      <c r="N181" s="367" t="str">
        <f>'Data Plani vs Ejecutado POA2022'!P172</f>
        <v xml:space="preserve">  </v>
      </c>
      <c r="O181" s="367" t="str">
        <f>'Data Plani vs Ejecutado POA2022'!Q172</f>
        <v xml:space="preserve">  </v>
      </c>
      <c r="P181" s="367" t="str">
        <f>'Data Plani vs Ejecutado POA2022'!R172</f>
        <v xml:space="preserve">  </v>
      </c>
      <c r="Q181" s="366">
        <f>'Data Plani vs Ejecutado POA2022'!T172</f>
        <v>2</v>
      </c>
      <c r="R181" s="366">
        <f>'Data Plani vs Ejecutado POA2022'!U172</f>
        <v>2</v>
      </c>
      <c r="S181" s="365" t="str">
        <f>'Data Plani vs Ejecutado POA2022'!V172</f>
        <v>Plan elaborado y Lista asistencia</v>
      </c>
      <c r="T181" s="365">
        <f>'Data Plani vs Ejecutado POA2022'!W172</f>
        <v>0</v>
      </c>
      <c r="U181" s="369">
        <f>'Data Plani vs Ejecutado POA2022'!X172</f>
        <v>0</v>
      </c>
      <c r="V181" s="370"/>
      <c r="W181" s="370">
        <f t="shared" si="21"/>
        <v>1</v>
      </c>
      <c r="X181" s="371">
        <f t="shared" si="22"/>
        <v>1</v>
      </c>
      <c r="Y181" s="478" t="str">
        <f t="shared" si="20"/>
        <v xml:space="preserve">  </v>
      </c>
    </row>
    <row r="182" spans="1:25" s="27" customFormat="1" ht="41" customHeight="1" outlineLevel="2">
      <c r="A182" s="438" t="str">
        <f>'Data Plani vs Ejecutado POA2022'!A173</f>
        <v>Dirección de Recursos Humanos</v>
      </c>
      <c r="B182" s="363" t="str">
        <f>'Data Plani vs Ejecutado POA2022'!B173</f>
        <v>Programas de integración y motivación</v>
      </c>
      <c r="C182" s="365" t="str">
        <f>'Data Plani vs Ejecutado POA2022'!C173</f>
        <v>Premiación</v>
      </c>
      <c r="D182" s="365" t="str">
        <f>'Data Plani vs Ejecutado POA2022'!D173</f>
        <v>Cantidad de colaboradores motivados en sus áreas de trabajo</v>
      </c>
      <c r="E182" s="366">
        <f>'Data Plani vs Ejecutado POA2022'!E173</f>
        <v>3</v>
      </c>
      <c r="F182" s="366">
        <f>'Data Plani vs Ejecutado POA2022'!F173</f>
        <v>3</v>
      </c>
      <c r="G182" s="366">
        <f>'Data Plani vs Ejecutado POA2022'!G173</f>
        <v>3</v>
      </c>
      <c r="H182" s="366">
        <f>'Data Plani vs Ejecutado POA2022'!I173</f>
        <v>3</v>
      </c>
      <c r="I182" s="366">
        <f>'Data Plani vs Ejecutado POA2022'!J173</f>
        <v>3</v>
      </c>
      <c r="J182" s="366">
        <f>'Data Plani vs Ejecutado POA2022'!K173</f>
        <v>3</v>
      </c>
      <c r="K182" s="367">
        <f>'Data Plani vs Ejecutado POA2022'!L173</f>
        <v>1</v>
      </c>
      <c r="L182" s="367">
        <f>'Data Plani vs Ejecutado POA2022'!N173</f>
        <v>1</v>
      </c>
      <c r="M182" s="367">
        <f>'Data Plani vs Ejecutado POA2022'!O173</f>
        <v>1</v>
      </c>
      <c r="N182" s="367">
        <f>'Data Plani vs Ejecutado POA2022'!P173</f>
        <v>1</v>
      </c>
      <c r="O182" s="367">
        <f>'Data Plani vs Ejecutado POA2022'!Q173</f>
        <v>1</v>
      </c>
      <c r="P182" s="367">
        <f>'Data Plani vs Ejecutado POA2022'!R173</f>
        <v>1</v>
      </c>
      <c r="Q182" s="366">
        <f>'Data Plani vs Ejecutado POA2022'!T173</f>
        <v>12</v>
      </c>
      <c r="R182" s="366">
        <f>'Data Plani vs Ejecutado POA2022'!U173</f>
        <v>12</v>
      </c>
      <c r="S182" s="365" t="str">
        <f>'Data Plani vs Ejecutado POA2022'!V173</f>
        <v>Formulario de evaluación, Fotos de mural, certificado</v>
      </c>
      <c r="T182" s="365">
        <f>'Data Plani vs Ejecutado POA2022'!W173</f>
        <v>0</v>
      </c>
      <c r="U182" s="369">
        <f>'Data Plani vs Ejecutado POA2022'!X173</f>
        <v>0</v>
      </c>
      <c r="V182" s="370"/>
      <c r="W182" s="370">
        <f t="shared" si="21"/>
        <v>1</v>
      </c>
      <c r="X182" s="371">
        <f t="shared" si="22"/>
        <v>1</v>
      </c>
      <c r="Y182" s="478" t="str">
        <f t="shared" si="20"/>
        <v xml:space="preserve">  </v>
      </c>
    </row>
    <row r="183" spans="1:25" s="27" customFormat="1" ht="41" customHeight="1" outlineLevel="2">
      <c r="A183" s="438" t="str">
        <f>'Data Plani vs Ejecutado POA2022'!A174</f>
        <v>Dirección de Recursos Humanos</v>
      </c>
      <c r="B183" s="363" t="str">
        <f>'Data Plani vs Ejecutado POA2022'!B174</f>
        <v>Programas de integración y motivación</v>
      </c>
      <c r="C183" s="365" t="str">
        <f>'Data Plani vs Ejecutado POA2022'!C174</f>
        <v>Acto</v>
      </c>
      <c r="D183" s="365" t="str">
        <f>'Data Plani vs Ejecutado POA2022'!D174</f>
        <v>Cantidad de colaboradores motivados en sus áreas de trabajo</v>
      </c>
      <c r="E183" s="366">
        <f>'Data Plani vs Ejecutado POA2022'!E174</f>
        <v>0</v>
      </c>
      <c r="F183" s="366">
        <f>'Data Plani vs Ejecutado POA2022'!F174</f>
        <v>1</v>
      </c>
      <c r="G183" s="366">
        <f>'Data Plani vs Ejecutado POA2022'!G174</f>
        <v>0</v>
      </c>
      <c r="H183" s="366">
        <f>'Data Plani vs Ejecutado POA2022'!I174</f>
        <v>0</v>
      </c>
      <c r="I183" s="366">
        <f>'Data Plani vs Ejecutado POA2022'!J174</f>
        <v>1</v>
      </c>
      <c r="J183" s="366">
        <f>'Data Plani vs Ejecutado POA2022'!K174</f>
        <v>0</v>
      </c>
      <c r="K183" s="367" t="str">
        <f>'Data Plani vs Ejecutado POA2022'!L174</f>
        <v xml:space="preserve">  </v>
      </c>
      <c r="L183" s="367" t="str">
        <f>'Data Plani vs Ejecutado POA2022'!N174</f>
        <v xml:space="preserve">  </v>
      </c>
      <c r="M183" s="367">
        <f>'Data Plani vs Ejecutado POA2022'!O174</f>
        <v>1</v>
      </c>
      <c r="N183" s="367">
        <f>'Data Plani vs Ejecutado POA2022'!P174</f>
        <v>1</v>
      </c>
      <c r="O183" s="367" t="str">
        <f>'Data Plani vs Ejecutado POA2022'!Q174</f>
        <v xml:space="preserve">  </v>
      </c>
      <c r="P183" s="367">
        <f>'Data Plani vs Ejecutado POA2022'!R174</f>
        <v>1</v>
      </c>
      <c r="Q183" s="366">
        <f>'Data Plani vs Ejecutado POA2022'!T174</f>
        <v>53</v>
      </c>
      <c r="R183" s="366">
        <f>'Data Plani vs Ejecutado POA2022'!U174</f>
        <v>53</v>
      </c>
      <c r="S183" s="365" t="str">
        <f>'Data Plani vs Ejecutado POA2022'!V174</f>
        <v>Fotos, lista asistencia, orden de compra de refrigerios, orden de compra de regalos</v>
      </c>
      <c r="T183" s="365">
        <f>'Data Plani vs Ejecutado POA2022'!W174</f>
        <v>0</v>
      </c>
      <c r="U183" s="369">
        <f>'Data Plani vs Ejecutado POA2022'!X174</f>
        <v>0</v>
      </c>
      <c r="V183" s="370"/>
      <c r="W183" s="370">
        <f t="shared" si="21"/>
        <v>1</v>
      </c>
      <c r="X183" s="371">
        <f t="shared" si="22"/>
        <v>1</v>
      </c>
      <c r="Y183" s="478" t="str">
        <f t="shared" si="20"/>
        <v xml:space="preserve">  </v>
      </c>
    </row>
    <row r="184" spans="1:25" s="27" customFormat="1" ht="41" customHeight="1" outlineLevel="2">
      <c r="A184" s="438" t="str">
        <f>'Data Plani vs Ejecutado POA2022'!A175</f>
        <v>Dirección de Recursos Humanos</v>
      </c>
      <c r="B184" s="363" t="str">
        <f>'Data Plani vs Ejecutado POA2022'!B175</f>
        <v>Programas de integración y motivación</v>
      </c>
      <c r="C184" s="365" t="str">
        <f>'Data Plani vs Ejecutado POA2022'!C175</f>
        <v>Acto</v>
      </c>
      <c r="D184" s="365" t="str">
        <f>'Data Plani vs Ejecutado POA2022'!D175</f>
        <v>Cantidad de colaboradores motivados en sus áreas de trabajo</v>
      </c>
      <c r="E184" s="366">
        <f>'Data Plani vs Ejecutado POA2022'!E175</f>
        <v>0</v>
      </c>
      <c r="F184" s="366">
        <f>'Data Plani vs Ejecutado POA2022'!F175</f>
        <v>1</v>
      </c>
      <c r="G184" s="366">
        <f>'Data Plani vs Ejecutado POA2022'!G175</f>
        <v>0</v>
      </c>
      <c r="H184" s="366">
        <f>'Data Plani vs Ejecutado POA2022'!I175</f>
        <v>0</v>
      </c>
      <c r="I184" s="366">
        <f>'Data Plani vs Ejecutado POA2022'!J175</f>
        <v>1</v>
      </c>
      <c r="J184" s="366">
        <f>'Data Plani vs Ejecutado POA2022'!K175</f>
        <v>0</v>
      </c>
      <c r="K184" s="367" t="str">
        <f>'Data Plani vs Ejecutado POA2022'!L175</f>
        <v xml:space="preserve">  </v>
      </c>
      <c r="L184" s="367" t="str">
        <f>'Data Plani vs Ejecutado POA2022'!N175</f>
        <v xml:space="preserve">  </v>
      </c>
      <c r="M184" s="367">
        <f>'Data Plani vs Ejecutado POA2022'!O175</f>
        <v>1</v>
      </c>
      <c r="N184" s="367">
        <f>'Data Plani vs Ejecutado POA2022'!P175</f>
        <v>1</v>
      </c>
      <c r="O184" s="367" t="str">
        <f>'Data Plani vs Ejecutado POA2022'!Q175</f>
        <v xml:space="preserve">  </v>
      </c>
      <c r="P184" s="367">
        <f>'Data Plani vs Ejecutado POA2022'!R175</f>
        <v>1</v>
      </c>
      <c r="Q184" s="366">
        <f>'Data Plani vs Ejecutado POA2022'!T175</f>
        <v>150</v>
      </c>
      <c r="R184" s="366">
        <f>'Data Plani vs Ejecutado POA2022'!U175</f>
        <v>150</v>
      </c>
      <c r="S184" s="365" t="str">
        <f>'Data Plani vs Ejecutado POA2022'!V175</f>
        <v>Fotos, lista de asistencia, orden de compra de refrigerios, orden de compra de regalos</v>
      </c>
      <c r="T184" s="365">
        <f>'Data Plani vs Ejecutado POA2022'!W175</f>
        <v>0</v>
      </c>
      <c r="U184" s="369">
        <f>'Data Plani vs Ejecutado POA2022'!X175</f>
        <v>0</v>
      </c>
      <c r="V184" s="370"/>
      <c r="W184" s="370">
        <f t="shared" si="21"/>
        <v>1</v>
      </c>
      <c r="X184" s="371">
        <f t="shared" si="22"/>
        <v>1</v>
      </c>
      <c r="Y184" s="478" t="str">
        <f t="shared" si="20"/>
        <v xml:space="preserve">  </v>
      </c>
    </row>
    <row r="185" spans="1:25" s="27" customFormat="1" ht="41" customHeight="1" outlineLevel="2">
      <c r="A185" s="438" t="str">
        <f>'Data Plani vs Ejecutado POA2022'!A176</f>
        <v>Dirección de Recursos Humanos</v>
      </c>
      <c r="B185" s="363" t="str">
        <f>'Data Plani vs Ejecutado POA2022'!B176</f>
        <v>Programas de integración y motivación</v>
      </c>
      <c r="C185" s="365" t="str">
        <f>'Data Plani vs Ejecutado POA2022'!C176</f>
        <v>Acto</v>
      </c>
      <c r="D185" s="365" t="str">
        <f>'Data Plani vs Ejecutado POA2022'!D176</f>
        <v>Cantidad de colaboradores motivados en sus áreas de trabajo</v>
      </c>
      <c r="E185" s="366">
        <f>'Data Plani vs Ejecutado POA2022'!E176</f>
        <v>0</v>
      </c>
      <c r="F185" s="366">
        <f>'Data Plani vs Ejecutado POA2022'!F176</f>
        <v>0</v>
      </c>
      <c r="G185" s="366">
        <f>'Data Plani vs Ejecutado POA2022'!G176</f>
        <v>1</v>
      </c>
      <c r="H185" s="366">
        <f>'Data Plani vs Ejecutado POA2022'!I176</f>
        <v>0</v>
      </c>
      <c r="I185" s="366">
        <f>'Data Plani vs Ejecutado POA2022'!J176</f>
        <v>0</v>
      </c>
      <c r="J185" s="366">
        <f>'Data Plani vs Ejecutado POA2022'!K176</f>
        <v>1</v>
      </c>
      <c r="K185" s="367" t="str">
        <f>'Data Plani vs Ejecutado POA2022'!L176</f>
        <v xml:space="preserve">  </v>
      </c>
      <c r="L185" s="367" t="str">
        <f>'Data Plani vs Ejecutado POA2022'!N176</f>
        <v xml:space="preserve">  </v>
      </c>
      <c r="M185" s="367" t="str">
        <f>'Data Plani vs Ejecutado POA2022'!O176</f>
        <v xml:space="preserve">  </v>
      </c>
      <c r="N185" s="367" t="str">
        <f>'Data Plani vs Ejecutado POA2022'!P176</f>
        <v xml:space="preserve">  </v>
      </c>
      <c r="O185" s="367">
        <f>'Data Plani vs Ejecutado POA2022'!Q176</f>
        <v>1</v>
      </c>
      <c r="P185" s="367">
        <f>'Data Plani vs Ejecutado POA2022'!R176</f>
        <v>1</v>
      </c>
      <c r="Q185" s="366">
        <f>'Data Plani vs Ejecutado POA2022'!T176</f>
        <v>0</v>
      </c>
      <c r="R185" s="366">
        <f>'Data Plani vs Ejecutado POA2022'!U176</f>
        <v>0</v>
      </c>
      <c r="S185" s="365" t="str">
        <f>'Data Plani vs Ejecutado POA2022'!V176</f>
        <v>Fotos, lista asistencia, orden de compra de refrigerios, orden de compra de regalos</v>
      </c>
      <c r="T185" s="365">
        <f>'Data Plani vs Ejecutado POA2022'!W176</f>
        <v>0</v>
      </c>
      <c r="U185" s="369">
        <f>'Data Plani vs Ejecutado POA2022'!X176</f>
        <v>0</v>
      </c>
      <c r="V185" s="370"/>
      <c r="W185" s="370">
        <f t="shared" si="21"/>
        <v>1</v>
      </c>
      <c r="X185" s="371">
        <f t="shared" si="22"/>
        <v>1</v>
      </c>
      <c r="Y185" s="478" t="str">
        <f t="shared" si="20"/>
        <v xml:space="preserve">  </v>
      </c>
    </row>
    <row r="186" spans="1:25" s="27" customFormat="1" ht="41" customHeight="1" outlineLevel="2">
      <c r="A186" s="438" t="str">
        <f>'Data Plani vs Ejecutado POA2022'!A177</f>
        <v>Dirección de Recursos Humanos</v>
      </c>
      <c r="B186" s="363" t="str">
        <f>'Data Plani vs Ejecutado POA2022'!B177</f>
        <v>Programas de integración y motivación</v>
      </c>
      <c r="C186" s="365" t="str">
        <f>'Data Plani vs Ejecutado POA2022'!C177</f>
        <v>Fiesta</v>
      </c>
      <c r="D186" s="365" t="str">
        <f>'Data Plani vs Ejecutado POA2022'!D177</f>
        <v>Cantidad de colaboradores motivados en sus áreas de trabajo</v>
      </c>
      <c r="E186" s="366">
        <f>'Data Plani vs Ejecutado POA2022'!E177</f>
        <v>0</v>
      </c>
      <c r="F186" s="366">
        <f>'Data Plani vs Ejecutado POA2022'!F177</f>
        <v>0</v>
      </c>
      <c r="G186" s="366">
        <f>'Data Plani vs Ejecutado POA2022'!G177</f>
        <v>0</v>
      </c>
      <c r="H186" s="366">
        <f>'Data Plani vs Ejecutado POA2022'!I177</f>
        <v>0</v>
      </c>
      <c r="I186" s="366">
        <f>'Data Plani vs Ejecutado POA2022'!J177</f>
        <v>0</v>
      </c>
      <c r="J186" s="366">
        <v>0</v>
      </c>
      <c r="K186" s="367" t="str">
        <f>'Data Plani vs Ejecutado POA2022'!L177</f>
        <v xml:space="preserve">  </v>
      </c>
      <c r="L186" s="367" t="str">
        <f>'Data Plani vs Ejecutado POA2022'!N177</f>
        <v xml:space="preserve">  </v>
      </c>
      <c r="M186" s="367" t="str">
        <f>'Data Plani vs Ejecutado POA2022'!O177</f>
        <v xml:space="preserve">  </v>
      </c>
      <c r="N186" s="367" t="str">
        <f>'Data Plani vs Ejecutado POA2022'!P177</f>
        <v xml:space="preserve">  </v>
      </c>
      <c r="O186" s="367">
        <f>'Data Plani vs Ejecutado POA2022'!Q177</f>
        <v>0</v>
      </c>
      <c r="P186" s="367"/>
      <c r="Q186" s="366">
        <f>'Data Plani vs Ejecutado POA2022'!T177</f>
        <v>300</v>
      </c>
      <c r="R186" s="366">
        <f>'Data Plani vs Ejecutado POA2022'!U177</f>
        <v>300</v>
      </c>
      <c r="S186" s="365" t="str">
        <f>'Data Plani vs Ejecutado POA2022'!V177</f>
        <v>Fotos, lista asistencia, Ordenes de compra de canastas, bonos, comida, regalos, musica, sillas, mesas</v>
      </c>
      <c r="T186" s="365">
        <f>'Data Plani vs Ejecutado POA2022'!W177</f>
        <v>0</v>
      </c>
      <c r="U186" s="369">
        <f>'Data Plani vs Ejecutado POA2022'!X177</f>
        <v>0</v>
      </c>
      <c r="V186" s="370">
        <v>1</v>
      </c>
      <c r="W186" s="370"/>
      <c r="X186" s="371" t="e">
        <f t="shared" si="22"/>
        <v>#DIV/0!</v>
      </c>
      <c r="Y186" s="478">
        <f t="shared" si="20"/>
        <v>1</v>
      </c>
    </row>
    <row r="187" spans="1:25" s="27" customFormat="1" ht="41" customHeight="1" outlineLevel="2">
      <c r="A187" s="438" t="str">
        <f>'Data Plani vs Ejecutado POA2022'!A178</f>
        <v>Dirección de Recursos Humanos</v>
      </c>
      <c r="B187" s="363" t="str">
        <f>'Data Plani vs Ejecutado POA2022'!B178</f>
        <v>Programas de integración y motivación</v>
      </c>
      <c r="C187" s="365" t="str">
        <f>'Data Plani vs Ejecutado POA2022'!C178</f>
        <v>Actos</v>
      </c>
      <c r="D187" s="365" t="str">
        <f>'Data Plani vs Ejecutado POA2022'!D178</f>
        <v>Cantidad de colaboradores motivados en sus áreas de trabajo</v>
      </c>
      <c r="E187" s="366">
        <f>'Data Plani vs Ejecutado POA2022'!E178</f>
        <v>3</v>
      </c>
      <c r="F187" s="366">
        <f>'Data Plani vs Ejecutado POA2022'!F178</f>
        <v>3</v>
      </c>
      <c r="G187" s="366">
        <f>'Data Plani vs Ejecutado POA2022'!G178</f>
        <v>185</v>
      </c>
      <c r="H187" s="366">
        <f>'Data Plani vs Ejecutado POA2022'!I178</f>
        <v>3</v>
      </c>
      <c r="I187" s="366">
        <f>'Data Plani vs Ejecutado POA2022'!J178</f>
        <v>3</v>
      </c>
      <c r="J187" s="366">
        <f>'Data Plani vs Ejecutado POA2022'!K178</f>
        <v>3</v>
      </c>
      <c r="K187" s="367">
        <f>'Data Plani vs Ejecutado POA2022'!L178</f>
        <v>1</v>
      </c>
      <c r="L187" s="367">
        <f>'Data Plani vs Ejecutado POA2022'!N178</f>
        <v>1</v>
      </c>
      <c r="M187" s="367">
        <f>'Data Plani vs Ejecutado POA2022'!O178</f>
        <v>1</v>
      </c>
      <c r="N187" s="367">
        <f>'Data Plani vs Ejecutado POA2022'!P178</f>
        <v>1</v>
      </c>
      <c r="O187" s="367">
        <f>'Data Plani vs Ejecutado POA2022'!Q178</f>
        <v>61.666666666666664</v>
      </c>
      <c r="P187" s="367">
        <f>'Data Plani vs Ejecutado POA2022'!R178</f>
        <v>1</v>
      </c>
      <c r="Q187" s="366">
        <f>'Data Plani vs Ejecutado POA2022'!T178</f>
        <v>300</v>
      </c>
      <c r="R187" s="366">
        <f>'Data Plani vs Ejecutado POA2022'!U178</f>
        <v>300</v>
      </c>
      <c r="S187" s="365" t="str">
        <f>'Data Plani vs Ejecutado POA2022'!V178</f>
        <v>Fotos, orden compras refrigerio, bizcocho, bebidas no alcoholicas</v>
      </c>
      <c r="T187" s="365">
        <f>'Data Plani vs Ejecutado POA2022'!W178</f>
        <v>0</v>
      </c>
      <c r="U187" s="369">
        <f>'Data Plani vs Ejecutado POA2022'!X178</f>
        <v>0</v>
      </c>
      <c r="V187" s="370">
        <v>0.9</v>
      </c>
      <c r="W187" s="370">
        <f t="shared" si="21"/>
        <v>1</v>
      </c>
      <c r="X187" s="371">
        <f t="shared" si="22"/>
        <v>1</v>
      </c>
      <c r="Y187" s="478">
        <f t="shared" si="20"/>
        <v>0.95</v>
      </c>
    </row>
    <row r="188" spans="1:25" s="27" customFormat="1" ht="41" customHeight="1" outlineLevel="2">
      <c r="A188" s="438" t="str">
        <f>'Data Plani vs Ejecutado POA2022'!A179</f>
        <v>Dirección de Recursos Humanos</v>
      </c>
      <c r="B188" s="363" t="str">
        <f>'Data Plani vs Ejecutado POA2022'!B179</f>
        <v>Planificación de los Recursos Humanos 2023</v>
      </c>
      <c r="C188" s="365" t="str">
        <f>'Data Plani vs Ejecutado POA2022'!C179</f>
        <v>Planificación</v>
      </c>
      <c r="D188" s="365" t="str">
        <f>'Data Plani vs Ejecutado POA2022'!D179</f>
        <v>Cantidad de recursos humanos para la insltitución planificada</v>
      </c>
      <c r="E188" s="366">
        <f>'Data Plani vs Ejecutado POA2022'!E179</f>
        <v>0</v>
      </c>
      <c r="F188" s="366">
        <f>'Data Plani vs Ejecutado POA2022'!F179</f>
        <v>0</v>
      </c>
      <c r="G188" s="366">
        <f>'Data Plani vs Ejecutado POA2022'!G179</f>
        <v>0</v>
      </c>
      <c r="H188" s="366">
        <f>'Data Plani vs Ejecutado POA2022'!I179</f>
        <v>0</v>
      </c>
      <c r="I188" s="366">
        <f>'Data Plani vs Ejecutado POA2022'!J179</f>
        <v>0</v>
      </c>
      <c r="J188" s="366">
        <f>'Data Plani vs Ejecutado POA2022'!K179</f>
        <v>0</v>
      </c>
      <c r="K188" s="367" t="str">
        <f>'Data Plani vs Ejecutado POA2022'!L179</f>
        <v xml:space="preserve">  </v>
      </c>
      <c r="L188" s="367" t="str">
        <f>'Data Plani vs Ejecutado POA2022'!N179</f>
        <v xml:space="preserve">  </v>
      </c>
      <c r="M188" s="367" t="str">
        <f>'Data Plani vs Ejecutado POA2022'!O179</f>
        <v xml:space="preserve">  </v>
      </c>
      <c r="N188" s="367" t="str">
        <f>'Data Plani vs Ejecutado POA2022'!P179</f>
        <v xml:space="preserve">  </v>
      </c>
      <c r="O188" s="367" t="str">
        <f>'Data Plani vs Ejecutado POA2022'!Q179</f>
        <v xml:space="preserve">  </v>
      </c>
      <c r="P188" s="367" t="str">
        <f>'Data Plani vs Ejecutado POA2022'!R179</f>
        <v xml:space="preserve">  </v>
      </c>
      <c r="Q188" s="366">
        <f>'Data Plani vs Ejecutado POA2022'!T179</f>
        <v>3</v>
      </c>
      <c r="R188" s="366">
        <f>'Data Plani vs Ejecutado POA2022'!U179</f>
        <v>3</v>
      </c>
      <c r="S188" s="365" t="str">
        <f>'Data Plani vs Ejecutado POA2022'!V179</f>
        <v>Lista de planificación aprobada el MAP, Oficio de remisión al MAP</v>
      </c>
      <c r="T188" s="365">
        <f>'Data Plani vs Ejecutado POA2022'!W179</f>
        <v>0</v>
      </c>
      <c r="U188" s="369">
        <f>'Data Plani vs Ejecutado POA2022'!X179</f>
        <v>0</v>
      </c>
      <c r="V188" s="370"/>
      <c r="W188" s="370"/>
      <c r="X188" s="371" t="e">
        <f t="shared" si="22"/>
        <v>#DIV/0!</v>
      </c>
      <c r="Y188" s="478" t="str">
        <f t="shared" si="20"/>
        <v xml:space="preserve">  </v>
      </c>
    </row>
    <row r="189" spans="1:25" s="27" customFormat="1" ht="41" customHeight="1" outlineLevel="2">
      <c r="A189" s="438" t="str">
        <f>'Data Plani vs Ejecutado POA2022'!A180</f>
        <v>Dirección de Recursos Humanos</v>
      </c>
      <c r="B189" s="363" t="str">
        <f>'Data Plani vs Ejecutado POA2022'!B180</f>
        <v>Auditoría al área de Recursos Humanos</v>
      </c>
      <c r="C189" s="365" t="str">
        <f>'Data Plani vs Ejecutado POA2022'!C180</f>
        <v>Auditoría</v>
      </c>
      <c r="D189" s="365" t="str">
        <f>'Data Plani vs Ejecutado POA2022'!D180</f>
        <v>Procesos de la Dirección de Recursos Humanos auditados</v>
      </c>
      <c r="E189" s="366">
        <f>'Data Plani vs Ejecutado POA2022'!E180</f>
        <v>0</v>
      </c>
      <c r="F189" s="366">
        <f>'Data Plani vs Ejecutado POA2022'!F180</f>
        <v>0</v>
      </c>
      <c r="G189" s="366">
        <f>'Data Plani vs Ejecutado POA2022'!G180</f>
        <v>0</v>
      </c>
      <c r="H189" s="366">
        <f>'Data Plani vs Ejecutado POA2022'!I180</f>
        <v>0</v>
      </c>
      <c r="I189" s="366">
        <f>'Data Plani vs Ejecutado POA2022'!J180</f>
        <v>0</v>
      </c>
      <c r="J189" s="366">
        <f>'Data Plani vs Ejecutado POA2022'!K180</f>
        <v>0</v>
      </c>
      <c r="K189" s="367" t="str">
        <f>'Data Plani vs Ejecutado POA2022'!L180</f>
        <v xml:space="preserve">  </v>
      </c>
      <c r="L189" s="367" t="str">
        <f>'Data Plani vs Ejecutado POA2022'!N180</f>
        <v xml:space="preserve">  </v>
      </c>
      <c r="M189" s="367" t="str">
        <f>'Data Plani vs Ejecutado POA2022'!O180</f>
        <v xml:space="preserve">  </v>
      </c>
      <c r="N189" s="367" t="str">
        <f>'Data Plani vs Ejecutado POA2022'!P180</f>
        <v xml:space="preserve">  </v>
      </c>
      <c r="O189" s="367" t="str">
        <f>'Data Plani vs Ejecutado POA2022'!Q180</f>
        <v xml:space="preserve">  </v>
      </c>
      <c r="P189" s="367" t="str">
        <f>'Data Plani vs Ejecutado POA2022'!R180</f>
        <v xml:space="preserve">  </v>
      </c>
      <c r="Q189" s="366">
        <f>'Data Plani vs Ejecutado POA2022'!T180</f>
        <v>5</v>
      </c>
      <c r="R189" s="366">
        <f>'Data Plani vs Ejecutado POA2022'!U180</f>
        <v>5</v>
      </c>
      <c r="S189" s="365" t="str">
        <f>'Data Plani vs Ejecutado POA2022'!V180</f>
        <v>Carta de gerencia producto de la auditoría</v>
      </c>
      <c r="T189" s="365">
        <f>'Data Plani vs Ejecutado POA2022'!W180</f>
        <v>0</v>
      </c>
      <c r="U189" s="369">
        <f>'Data Plani vs Ejecutado POA2022'!X180</f>
        <v>0</v>
      </c>
      <c r="V189" s="370"/>
      <c r="W189" s="370"/>
      <c r="X189" s="371" t="e">
        <f t="shared" si="22"/>
        <v>#DIV/0!</v>
      </c>
      <c r="Y189" s="478" t="str">
        <f t="shared" si="20"/>
        <v xml:space="preserve">  </v>
      </c>
    </row>
    <row r="190" spans="1:25" s="27" customFormat="1" ht="41" customHeight="1" outlineLevel="2">
      <c r="A190" s="438" t="str">
        <f>'Data Plani vs Ejecutado POA2022'!A181</f>
        <v>Dirección de Recursos Humanos</v>
      </c>
      <c r="B190" s="363" t="str">
        <f>'Data Plani vs Ejecutado POA2022'!B181</f>
        <v>Auditoría al área de Recursos Humanos</v>
      </c>
      <c r="C190" s="365" t="str">
        <f>'Data Plani vs Ejecutado POA2022'!C181</f>
        <v>Auditoría</v>
      </c>
      <c r="D190" s="365" t="str">
        <f>'Data Plani vs Ejecutado POA2022'!D181</f>
        <v>Procesos de la Dirección de Recursos Humanos auditados</v>
      </c>
      <c r="E190" s="366">
        <f>'Data Plani vs Ejecutado POA2022'!E181</f>
        <v>0</v>
      </c>
      <c r="F190" s="366">
        <f>'Data Plani vs Ejecutado POA2022'!F181</f>
        <v>1</v>
      </c>
      <c r="G190" s="366">
        <f>'Data Plani vs Ejecutado POA2022'!G181</f>
        <v>0</v>
      </c>
      <c r="H190" s="366">
        <f>'Data Plani vs Ejecutado POA2022'!I181</f>
        <v>0</v>
      </c>
      <c r="I190" s="366">
        <f>'Data Plani vs Ejecutado POA2022'!J181</f>
        <v>1</v>
      </c>
      <c r="J190" s="366">
        <f>'Data Plani vs Ejecutado POA2022'!K181</f>
        <v>0</v>
      </c>
      <c r="K190" s="367" t="str">
        <f>'Data Plani vs Ejecutado POA2022'!L181</f>
        <v xml:space="preserve">  </v>
      </c>
      <c r="L190" s="367" t="str">
        <f>'Data Plani vs Ejecutado POA2022'!N181</f>
        <v xml:space="preserve">  </v>
      </c>
      <c r="M190" s="367">
        <f>'Data Plani vs Ejecutado POA2022'!O181</f>
        <v>1</v>
      </c>
      <c r="N190" s="367">
        <f>'Data Plani vs Ejecutado POA2022'!P181</f>
        <v>1</v>
      </c>
      <c r="O190" s="367" t="str">
        <f>'Data Plani vs Ejecutado POA2022'!Q181</f>
        <v xml:space="preserve">  </v>
      </c>
      <c r="P190" s="367" t="str">
        <f>'Data Plani vs Ejecutado POA2022'!R181</f>
        <v xml:space="preserve">  </v>
      </c>
      <c r="Q190" s="366">
        <f>'Data Plani vs Ejecutado POA2022'!T181</f>
        <v>5</v>
      </c>
      <c r="R190" s="366">
        <f>'Data Plani vs Ejecutado POA2022'!U181</f>
        <v>5</v>
      </c>
      <c r="S190" s="365" t="str">
        <f>'Data Plani vs Ejecutado POA2022'!V181</f>
        <v>Carta de gerencia producto de la auditoría</v>
      </c>
      <c r="T190" s="365">
        <f>'Data Plani vs Ejecutado POA2022'!W181</f>
        <v>0</v>
      </c>
      <c r="U190" s="369">
        <f>'Data Plani vs Ejecutado POA2022'!X181</f>
        <v>0</v>
      </c>
      <c r="V190" s="370"/>
      <c r="W190" s="370">
        <f t="shared" si="21"/>
        <v>1</v>
      </c>
      <c r="X190" s="371">
        <f t="shared" si="22"/>
        <v>1</v>
      </c>
      <c r="Y190" s="478" t="str">
        <f t="shared" si="20"/>
        <v xml:space="preserve">  </v>
      </c>
    </row>
    <row r="191" spans="1:25" s="27" customFormat="1" ht="41" customHeight="1" outlineLevel="2">
      <c r="A191" s="438" t="str">
        <f>'Data Plani vs Ejecutado POA2022'!A182</f>
        <v>Dirección de Recursos Humanos</v>
      </c>
      <c r="B191" s="374">
        <f>'Data Plani vs Ejecutado POA2022'!B182</f>
        <v>0</v>
      </c>
      <c r="C191" s="374">
        <f>'Data Plani vs Ejecutado POA2022'!C182</f>
        <v>0</v>
      </c>
      <c r="D191" s="374">
        <f>'Data Plani vs Ejecutado POA2022'!D182</f>
        <v>0</v>
      </c>
      <c r="E191" s="374">
        <f>'Data Plani vs Ejecutado POA2022'!E182</f>
        <v>0</v>
      </c>
      <c r="F191" s="374">
        <f>'Data Plani vs Ejecutado POA2022'!F182</f>
        <v>0</v>
      </c>
      <c r="G191" s="374">
        <f>'Data Plani vs Ejecutado POA2022'!G182</f>
        <v>0</v>
      </c>
      <c r="H191" s="374">
        <f>'Data Plani vs Ejecutado POA2022'!I182</f>
        <v>0</v>
      </c>
      <c r="I191" s="374">
        <f>'Data Plani vs Ejecutado POA2022'!J182</f>
        <v>0</v>
      </c>
      <c r="J191" s="374">
        <f>'Data Plani vs Ejecutado POA2022'!K182</f>
        <v>0</v>
      </c>
      <c r="K191" s="367" t="str">
        <f>'Data Plani vs Ejecutado POA2022'!L182</f>
        <v xml:space="preserve">  </v>
      </c>
      <c r="L191" s="367" t="str">
        <f>'Data Plani vs Ejecutado POA2022'!N182</f>
        <v xml:space="preserve">  </v>
      </c>
      <c r="M191" s="367" t="str">
        <f>'Data Plani vs Ejecutado POA2022'!O182</f>
        <v xml:space="preserve">  </v>
      </c>
      <c r="N191" s="367" t="str">
        <f>'Data Plani vs Ejecutado POA2022'!P182</f>
        <v xml:space="preserve">  </v>
      </c>
      <c r="O191" s="367" t="str">
        <f>'Data Plani vs Ejecutado POA2022'!Q182</f>
        <v xml:space="preserve">  </v>
      </c>
      <c r="P191" s="367" t="str">
        <f>'Data Plani vs Ejecutado POA2022'!R182</f>
        <v xml:space="preserve">  </v>
      </c>
      <c r="Q191" s="374">
        <f>'Data Plani vs Ejecutado POA2022'!T182</f>
        <v>0</v>
      </c>
      <c r="R191" s="374">
        <f>'Data Plani vs Ejecutado POA2022'!U182</f>
        <v>0</v>
      </c>
      <c r="S191" s="374">
        <f>'Data Plani vs Ejecutado POA2022'!V182</f>
        <v>0</v>
      </c>
      <c r="T191" s="374">
        <f>'Data Plani vs Ejecutado POA2022'!W182</f>
        <v>0</v>
      </c>
      <c r="U191" s="393">
        <f>'Data Plani vs Ejecutado POA2022'!X182</f>
        <v>0</v>
      </c>
      <c r="V191" s="370"/>
      <c r="W191" s="370"/>
      <c r="X191" s="371" t="e">
        <f t="shared" si="22"/>
        <v>#DIV/0!</v>
      </c>
      <c r="Y191" s="478" t="str">
        <f t="shared" si="20"/>
        <v xml:space="preserve">  </v>
      </c>
    </row>
    <row r="192" spans="1:25" s="27" customFormat="1" ht="26" customHeight="1" outlineLevel="1">
      <c r="A192" s="439" t="s">
        <v>420</v>
      </c>
      <c r="B192" s="396"/>
      <c r="C192" s="397"/>
      <c r="D192" s="396"/>
      <c r="E192" s="397"/>
      <c r="F192" s="397"/>
      <c r="G192" s="397"/>
      <c r="H192" s="397"/>
      <c r="I192" s="397"/>
      <c r="J192" s="398"/>
      <c r="K192" s="377"/>
      <c r="L192" s="377">
        <f>SUBTOTAL(1,L159:L191)</f>
        <v>1</v>
      </c>
      <c r="M192" s="377"/>
      <c r="N192" s="377">
        <f>SUBTOTAL(1,N159:N191)</f>
        <v>1</v>
      </c>
      <c r="O192" s="377"/>
      <c r="P192" s="377">
        <f>SUBTOTAL(1,P159:P191)</f>
        <v>0.97777777777777786</v>
      </c>
      <c r="Q192" s="374"/>
      <c r="R192" s="374"/>
      <c r="S192" s="374"/>
      <c r="T192" s="374"/>
      <c r="U192" s="378"/>
      <c r="V192" s="377">
        <f>SUBTOTAL(1,V159:V191)</f>
        <v>0.98888888888888893</v>
      </c>
      <c r="W192" s="361">
        <f>AVERAGE(L192:P192)</f>
        <v>0.99259259259259258</v>
      </c>
      <c r="X192" s="379" t="s">
        <v>437</v>
      </c>
      <c r="Y192" s="478">
        <f t="shared" si="20"/>
        <v>0.9907407407407407</v>
      </c>
    </row>
    <row r="193" spans="1:25" s="27" customFormat="1" ht="31" outlineLevel="2">
      <c r="A193" s="438" t="str">
        <f>'Data Plani vs Ejecutado POA2022'!A183</f>
        <v>Departamento de Comunicaciones</v>
      </c>
      <c r="B193" s="373" t="str">
        <f>'Data Plani vs Ejecutado POA2022'!B183</f>
        <v>Transformación Digital</v>
      </c>
      <c r="C193" s="373" t="str">
        <f>'Data Plani vs Ejecutado POA2022'!C183</f>
        <v>Procesos</v>
      </c>
      <c r="D193" s="382" t="str">
        <f>'Data Plani vs Ejecutado POA2022'!D183</f>
        <v>Cantidad de sistemas implementados</v>
      </c>
      <c r="E193" s="366">
        <f>'Data Plani vs Ejecutado POA2022'!E183</f>
        <v>1</v>
      </c>
      <c r="F193" s="366">
        <f>'Data Plani vs Ejecutado POA2022'!F183</f>
        <v>0</v>
      </c>
      <c r="G193" s="366">
        <f>'Data Plani vs Ejecutado POA2022'!G183</f>
        <v>2</v>
      </c>
      <c r="H193" s="366">
        <f>'Data Plani vs Ejecutado POA2022'!I183</f>
        <v>1</v>
      </c>
      <c r="I193" s="366">
        <f>'Data Plani vs Ejecutado POA2022'!J183</f>
        <v>0</v>
      </c>
      <c r="J193" s="366">
        <f>'Data Plani vs Ejecutado POA2022'!K183</f>
        <v>1</v>
      </c>
      <c r="K193" s="367">
        <f>'Data Plani vs Ejecutado POA2022'!L183</f>
        <v>1</v>
      </c>
      <c r="L193" s="367">
        <f>'Data Plani vs Ejecutado POA2022'!N183</f>
        <v>1</v>
      </c>
      <c r="M193" s="367" t="str">
        <f>'Data Plani vs Ejecutado POA2022'!O183</f>
        <v xml:space="preserve">  </v>
      </c>
      <c r="N193" s="367" t="str">
        <f>'Data Plani vs Ejecutado POA2022'!P183</f>
        <v xml:space="preserve">  </v>
      </c>
      <c r="O193" s="367">
        <f>'Data Plani vs Ejecutado POA2022'!Q183</f>
        <v>2</v>
      </c>
      <c r="P193" s="367">
        <f>'Data Plani vs Ejecutado POA2022'!R183</f>
        <v>1</v>
      </c>
      <c r="Q193" s="383">
        <f>'Data Plani vs Ejecutado POA2022'!T183</f>
        <v>25</v>
      </c>
      <c r="R193" s="383">
        <f>'Data Plani vs Ejecutado POA2022'!U183</f>
        <v>25</v>
      </c>
      <c r="S193" s="365" t="str">
        <f>'Data Plani vs Ejecutado POA2022'!V183</f>
        <v>Órden compra, autorizaciones, fotos, informe</v>
      </c>
      <c r="T193" s="381" t="str">
        <f>'Data Plani vs Ejecutado POA2022'!W183</f>
        <v>Colocación de sistemas implementados</v>
      </c>
      <c r="U193" s="369">
        <f>'Data Plani vs Ejecutado POA2022'!X183</f>
        <v>1323600</v>
      </c>
      <c r="V193" s="370">
        <v>1</v>
      </c>
      <c r="W193" s="370">
        <f t="shared" ref="W193:W198" si="23">IF(X193&gt;100%,100%,AVERAGE(L193,N193,P193))</f>
        <v>1</v>
      </c>
      <c r="X193" s="371">
        <f t="shared" ref="X193:X198" si="24">AVERAGE(L193,N193,P193)</f>
        <v>1</v>
      </c>
      <c r="Y193" s="478">
        <f t="shared" si="20"/>
        <v>1</v>
      </c>
    </row>
    <row r="194" spans="1:25" s="27" customFormat="1" ht="31" outlineLevel="2">
      <c r="A194" s="438" t="str">
        <f>'Data Plani vs Ejecutado POA2022'!A184</f>
        <v>Departamento de Comunicaciones</v>
      </c>
      <c r="B194" s="363" t="str">
        <f>'Data Plani vs Ejecutado POA2022'!B184</f>
        <v>Coordinación de Actividades</v>
      </c>
      <c r="C194" s="373" t="str">
        <f>'Data Plani vs Ejecutado POA2022'!C184</f>
        <v>Coordinación</v>
      </c>
      <c r="D194" s="382" t="str">
        <f>'Data Plani vs Ejecutado POA2022'!D184</f>
        <v xml:space="preserve">Cantidad de actividades coordinadas en  Departamentos </v>
      </c>
      <c r="E194" s="366">
        <f>'Data Plani vs Ejecutado POA2022'!E184</f>
        <v>194</v>
      </c>
      <c r="F194" s="366">
        <f>'Data Plani vs Ejecutado POA2022'!F184</f>
        <v>239</v>
      </c>
      <c r="G194" s="366">
        <f>'Data Plani vs Ejecutado POA2022'!G184</f>
        <v>5</v>
      </c>
      <c r="H194" s="366">
        <f>'Data Plani vs Ejecutado POA2022'!I184</f>
        <v>194</v>
      </c>
      <c r="I194" s="366">
        <f>'Data Plani vs Ejecutado POA2022'!J184</f>
        <v>15</v>
      </c>
      <c r="J194" s="366">
        <f>'Data Plani vs Ejecutado POA2022'!K184</f>
        <v>15</v>
      </c>
      <c r="K194" s="367">
        <f>'Data Plani vs Ejecutado POA2022'!L184</f>
        <v>1</v>
      </c>
      <c r="L194" s="367">
        <f>'Data Plani vs Ejecutado POA2022'!N184</f>
        <v>1</v>
      </c>
      <c r="M194" s="367">
        <f>'Data Plani vs Ejecutado POA2022'!O184</f>
        <v>15.933333333333334</v>
      </c>
      <c r="N194" s="367">
        <f>'Data Plani vs Ejecutado POA2022'!P184</f>
        <v>1</v>
      </c>
      <c r="O194" s="367">
        <f>'Data Plani vs Ejecutado POA2022'!Q184</f>
        <v>0.33333333333333331</v>
      </c>
      <c r="P194" s="367">
        <f>'Data Plani vs Ejecutado POA2022'!R184</f>
        <v>0.33333333333333331</v>
      </c>
      <c r="Q194" s="383">
        <f>'Data Plani vs Ejecutado POA2022'!T184</f>
        <v>460</v>
      </c>
      <c r="R194" s="383">
        <f>'Data Plani vs Ejecutado POA2022'!U184</f>
        <v>460</v>
      </c>
      <c r="S194" s="365" t="str">
        <f>'Data Plani vs Ejecutado POA2022'!V184</f>
        <v>Informes, documentos, ordenes de compra, cotizaciones, autorizaciones</v>
      </c>
      <c r="T194" s="381" t="str">
        <f>'Data Plani vs Ejecutado POA2022'!W184</f>
        <v>Control de las actividades de los departamentos y Acueerdos firmados</v>
      </c>
      <c r="U194" s="369">
        <f>'Data Plani vs Ejecutado POA2022'!X184</f>
        <v>0</v>
      </c>
      <c r="V194" s="370">
        <v>1</v>
      </c>
      <c r="W194" s="370">
        <f t="shared" si="23"/>
        <v>0.77777777777777779</v>
      </c>
      <c r="X194" s="371">
        <f t="shared" si="24"/>
        <v>0.77777777777777779</v>
      </c>
      <c r="Y194" s="478">
        <f t="shared" si="20"/>
        <v>0.88888888888888884</v>
      </c>
    </row>
    <row r="195" spans="1:25" s="27" customFormat="1" ht="31" outlineLevel="2">
      <c r="A195" s="438" t="str">
        <f>'Data Plani vs Ejecutado POA2022'!A185</f>
        <v>Departamento de Comunicaciones</v>
      </c>
      <c r="B195" s="363" t="str">
        <f>'Data Plani vs Ejecutado POA2022'!B185</f>
        <v>Coordinación de Actividades</v>
      </c>
      <c r="C195" s="373" t="str">
        <f>'Data Plani vs Ejecutado POA2022'!C185</f>
        <v>Supervisión y control</v>
      </c>
      <c r="D195" s="365" t="str">
        <f>'Data Plani vs Ejecutado POA2022'!D185</f>
        <v xml:space="preserve">Cantidad de actividades coordinadas en  Departamentos </v>
      </c>
      <c r="E195" s="366">
        <f>'Data Plani vs Ejecutado POA2022'!E185</f>
        <v>700</v>
      </c>
      <c r="F195" s="366">
        <f>'Data Plani vs Ejecutado POA2022'!F185</f>
        <v>1500</v>
      </c>
      <c r="G195" s="366">
        <f>'Data Plani vs Ejecutado POA2022'!G185</f>
        <v>5</v>
      </c>
      <c r="H195" s="366">
        <f>'Data Plani vs Ejecutado POA2022'!I185</f>
        <v>800</v>
      </c>
      <c r="I195" s="366">
        <f>'Data Plani vs Ejecutado POA2022'!J185</f>
        <v>1500</v>
      </c>
      <c r="J195" s="366">
        <f>'Data Plani vs Ejecutado POA2022'!K185</f>
        <v>15</v>
      </c>
      <c r="K195" s="367">
        <f>'Data Plani vs Ejecutado POA2022'!L185</f>
        <v>0.875</v>
      </c>
      <c r="L195" s="367">
        <f>'Data Plani vs Ejecutado POA2022'!N185</f>
        <v>0.875</v>
      </c>
      <c r="M195" s="367">
        <f>'Data Plani vs Ejecutado POA2022'!O185</f>
        <v>1</v>
      </c>
      <c r="N195" s="367">
        <f>'Data Plani vs Ejecutado POA2022'!P185</f>
        <v>1</v>
      </c>
      <c r="O195" s="367">
        <f>'Data Plani vs Ejecutado POA2022'!Q185</f>
        <v>0.33333333333333331</v>
      </c>
      <c r="P195" s="367">
        <f>'Data Plani vs Ejecutado POA2022'!R185</f>
        <v>0.33333333333333331</v>
      </c>
      <c r="Q195" s="383">
        <f>'Data Plani vs Ejecutado POA2022'!T185</f>
        <v>4</v>
      </c>
      <c r="R195" s="383">
        <f>'Data Plani vs Ejecutado POA2022'!U185</f>
        <v>4</v>
      </c>
      <c r="S195" s="365" t="str">
        <f>'Data Plani vs Ejecutado POA2022'!V185</f>
        <v>Requerimientos, ordenes de compra, cotizaciones, autorizaciones, estados financieros</v>
      </c>
      <c r="T195" s="381">
        <f>'Data Plani vs Ejecutado POA2022'!W185</f>
        <v>0</v>
      </c>
      <c r="U195" s="369">
        <f>'Data Plani vs Ejecutado POA2022'!X185</f>
        <v>0</v>
      </c>
      <c r="V195" s="370">
        <v>1</v>
      </c>
      <c r="W195" s="370">
        <f t="shared" si="23"/>
        <v>0.73611111111111116</v>
      </c>
      <c r="X195" s="371">
        <f t="shared" si="24"/>
        <v>0.73611111111111116</v>
      </c>
      <c r="Y195" s="478">
        <f t="shared" si="20"/>
        <v>0.86805555555555558</v>
      </c>
    </row>
    <row r="196" spans="1:25" s="27" customFormat="1" ht="31" outlineLevel="2">
      <c r="A196" s="438" t="str">
        <f>'Data Plani vs Ejecutado POA2022'!A186</f>
        <v>Departamento de Comunicaciones</v>
      </c>
      <c r="B196" s="363" t="str">
        <f>'Data Plani vs Ejecutado POA2022'!B186</f>
        <v>Coordinación de Actividades</v>
      </c>
      <c r="C196" s="373" t="str">
        <f>'Data Plani vs Ejecutado POA2022'!C186</f>
        <v>Seguimiento</v>
      </c>
      <c r="D196" s="365" t="str">
        <f>'Data Plani vs Ejecutado POA2022'!D186</f>
        <v xml:space="preserve">Cantidad de actividades coordinadas en  Departamentos </v>
      </c>
      <c r="E196" s="366">
        <f>'Data Plani vs Ejecutado POA2022'!E186</f>
        <v>800</v>
      </c>
      <c r="F196" s="366">
        <f>'Data Plani vs Ejecutado POA2022'!F186</f>
        <v>1500</v>
      </c>
      <c r="G196" s="366">
        <f>'Data Plani vs Ejecutado POA2022'!G186</f>
        <v>5</v>
      </c>
      <c r="H196" s="366">
        <f>'Data Plani vs Ejecutado POA2022'!I186</f>
        <v>800</v>
      </c>
      <c r="I196" s="366">
        <f>'Data Plani vs Ejecutado POA2022'!J186</f>
        <v>1500</v>
      </c>
      <c r="J196" s="366">
        <f>'Data Plani vs Ejecutado POA2022'!K186</f>
        <v>15</v>
      </c>
      <c r="K196" s="367">
        <f>'Data Plani vs Ejecutado POA2022'!L186</f>
        <v>1</v>
      </c>
      <c r="L196" s="367">
        <f>'Data Plani vs Ejecutado POA2022'!N186</f>
        <v>1</v>
      </c>
      <c r="M196" s="367">
        <f>'Data Plani vs Ejecutado POA2022'!O186</f>
        <v>1</v>
      </c>
      <c r="N196" s="367">
        <f>'Data Plani vs Ejecutado POA2022'!P186</f>
        <v>1</v>
      </c>
      <c r="O196" s="367">
        <f>'Data Plani vs Ejecutado POA2022'!Q186</f>
        <v>0.33333333333333331</v>
      </c>
      <c r="P196" s="367">
        <f>'Data Plani vs Ejecutado POA2022'!R186</f>
        <v>0.33333333333333331</v>
      </c>
      <c r="Q196" s="383">
        <f>'Data Plani vs Ejecutado POA2022'!T186</f>
        <v>4</v>
      </c>
      <c r="R196" s="383">
        <f>'Data Plani vs Ejecutado POA2022'!U186</f>
        <v>4</v>
      </c>
      <c r="S196" s="365" t="str">
        <f>'Data Plani vs Ejecutado POA2022'!V186</f>
        <v>Informenes, documentos</v>
      </c>
      <c r="T196" s="381">
        <f>'Data Plani vs Ejecutado POA2022'!W186</f>
        <v>0</v>
      </c>
      <c r="U196" s="369">
        <f>'Data Plani vs Ejecutado POA2022'!X186</f>
        <v>0</v>
      </c>
      <c r="V196" s="370">
        <v>1</v>
      </c>
      <c r="W196" s="370">
        <f t="shared" si="23"/>
        <v>0.77777777777777779</v>
      </c>
      <c r="X196" s="371">
        <f t="shared" si="24"/>
        <v>0.77777777777777779</v>
      </c>
      <c r="Y196" s="478">
        <f t="shared" si="20"/>
        <v>0.88888888888888884</v>
      </c>
    </row>
    <row r="197" spans="1:25" s="27" customFormat="1" ht="31" outlineLevel="2">
      <c r="A197" s="438" t="str">
        <f>'Data Plani vs Ejecutado POA2022'!A187</f>
        <v>Departamento de Comunicaciones</v>
      </c>
      <c r="B197" s="363" t="str">
        <f>'Data Plani vs Ejecutado POA2022'!B187</f>
        <v>Coordinación de Actividades</v>
      </c>
      <c r="C197" s="373" t="str">
        <f>'Data Plani vs Ejecutado POA2022'!C187</f>
        <v>Acuerdos</v>
      </c>
      <c r="D197" s="365" t="str">
        <f>'Data Plani vs Ejecutado POA2022'!D187</f>
        <v xml:space="preserve">Cantidad de actividades coordinadas en  Departamentos </v>
      </c>
      <c r="E197" s="366">
        <f>'Data Plani vs Ejecutado POA2022'!E187</f>
        <v>1</v>
      </c>
      <c r="F197" s="366">
        <f>'Data Plani vs Ejecutado POA2022'!F187</f>
        <v>3</v>
      </c>
      <c r="G197" s="366">
        <f>'Data Plani vs Ejecutado POA2022'!G187</f>
        <v>2</v>
      </c>
      <c r="H197" s="366">
        <f>'Data Plani vs Ejecutado POA2022'!I187</f>
        <v>3</v>
      </c>
      <c r="I197" s="366">
        <f>'Data Plani vs Ejecutado POA2022'!J187</f>
        <v>3</v>
      </c>
      <c r="J197" s="366">
        <f>'Data Plani vs Ejecutado POA2022'!K187</f>
        <v>3</v>
      </c>
      <c r="K197" s="367">
        <f>'Data Plani vs Ejecutado POA2022'!L187</f>
        <v>0.33333333333333331</v>
      </c>
      <c r="L197" s="367">
        <f>'Data Plani vs Ejecutado POA2022'!N187</f>
        <v>0.33333333333333331</v>
      </c>
      <c r="M197" s="367">
        <f>'Data Plani vs Ejecutado POA2022'!O187</f>
        <v>1</v>
      </c>
      <c r="N197" s="367">
        <f>'Data Plani vs Ejecutado POA2022'!P187</f>
        <v>1</v>
      </c>
      <c r="O197" s="367">
        <f>'Data Plani vs Ejecutado POA2022'!Q187</f>
        <v>0.66666666666666663</v>
      </c>
      <c r="P197" s="367">
        <f>'Data Plani vs Ejecutado POA2022'!R187</f>
        <v>0.66666666666666663</v>
      </c>
      <c r="Q197" s="383">
        <f>'Data Plani vs Ejecutado POA2022'!T187</f>
        <v>4</v>
      </c>
      <c r="R197" s="383">
        <f>'Data Plani vs Ejecutado POA2022'!U187</f>
        <v>4</v>
      </c>
      <c r="S197" s="365" t="str">
        <f>'Data Plani vs Ejecutado POA2022'!V187</f>
        <v>Acuerdos firmados</v>
      </c>
      <c r="T197" s="381">
        <f>'Data Plani vs Ejecutado POA2022'!W187</f>
        <v>0</v>
      </c>
      <c r="U197" s="369">
        <f>'Data Plani vs Ejecutado POA2022'!X187</f>
        <v>0</v>
      </c>
      <c r="V197" s="370"/>
      <c r="W197" s="370">
        <f t="shared" si="23"/>
        <v>0.66666666666666663</v>
      </c>
      <c r="X197" s="371">
        <f t="shared" si="24"/>
        <v>0.66666666666666663</v>
      </c>
      <c r="Y197" s="478" t="str">
        <f t="shared" si="20"/>
        <v xml:space="preserve">  </v>
      </c>
    </row>
    <row r="198" spans="1:25" s="27" customFormat="1" ht="31" outlineLevel="2">
      <c r="A198" s="438" t="str">
        <f>'Data Plani vs Ejecutado POA2022'!A188</f>
        <v>Departamento de Comunicaciones</v>
      </c>
      <c r="B198" s="363" t="str">
        <f>'Data Plani vs Ejecutado POA2022'!B188</f>
        <v>Coordinación de Actividades</v>
      </c>
      <c r="C198" s="373" t="str">
        <f>'Data Plani vs Ejecutado POA2022'!C188</f>
        <v>Coordinación</v>
      </c>
      <c r="D198" s="365" t="str">
        <f>'Data Plani vs Ejecutado POA2022'!D188</f>
        <v xml:space="preserve">Cantidad de actividades coordinadas en  Departamentos </v>
      </c>
      <c r="E198" s="366">
        <f>'Data Plani vs Ejecutado POA2022'!E188</f>
        <v>110</v>
      </c>
      <c r="F198" s="366">
        <f>'Data Plani vs Ejecutado POA2022'!F188</f>
        <v>150</v>
      </c>
      <c r="G198" s="366">
        <f>'Data Plani vs Ejecutado POA2022'!G188</f>
        <v>80</v>
      </c>
      <c r="H198" s="366">
        <f>'Data Plani vs Ejecutado POA2022'!I188</f>
        <v>110</v>
      </c>
      <c r="I198" s="366">
        <f>'Data Plani vs Ejecutado POA2022'!J188</f>
        <v>150</v>
      </c>
      <c r="J198" s="366">
        <f>'Data Plani vs Ejecutado POA2022'!K188</f>
        <v>140</v>
      </c>
      <c r="K198" s="367">
        <f>'Data Plani vs Ejecutado POA2022'!L188</f>
        <v>1</v>
      </c>
      <c r="L198" s="367">
        <f>'Data Plani vs Ejecutado POA2022'!N188</f>
        <v>1</v>
      </c>
      <c r="M198" s="367">
        <f>'Data Plani vs Ejecutado POA2022'!O188</f>
        <v>1</v>
      </c>
      <c r="N198" s="367">
        <f>'Data Plani vs Ejecutado POA2022'!P188</f>
        <v>1</v>
      </c>
      <c r="O198" s="367">
        <f>'Data Plani vs Ejecutado POA2022'!Q188</f>
        <v>0.5714285714285714</v>
      </c>
      <c r="P198" s="367">
        <f>'Data Plani vs Ejecutado POA2022'!R188</f>
        <v>0.5714285714285714</v>
      </c>
      <c r="Q198" s="383">
        <f>'Data Plani vs Ejecutado POA2022'!T188</f>
        <v>6</v>
      </c>
      <c r="R198" s="383">
        <f>'Data Plani vs Ejecutado POA2022'!U188</f>
        <v>6</v>
      </c>
      <c r="S198" s="365" t="str">
        <f>'Data Plani vs Ejecutado POA2022'!V188</f>
        <v xml:space="preserve">Acuerdos y programas </v>
      </c>
      <c r="T198" s="381">
        <f>'Data Plani vs Ejecutado POA2022'!W188</f>
        <v>0</v>
      </c>
      <c r="U198" s="369">
        <f>'Data Plani vs Ejecutado POA2022'!X188</f>
        <v>0</v>
      </c>
      <c r="V198" s="370"/>
      <c r="W198" s="370">
        <f t="shared" si="23"/>
        <v>0.8571428571428571</v>
      </c>
      <c r="X198" s="371">
        <f t="shared" si="24"/>
        <v>0.8571428571428571</v>
      </c>
      <c r="Y198" s="478" t="str">
        <f t="shared" si="20"/>
        <v xml:space="preserve">  </v>
      </c>
    </row>
    <row r="199" spans="1:25" s="27" customFormat="1" ht="26" customHeight="1" outlineLevel="1">
      <c r="A199" s="439" t="s">
        <v>421</v>
      </c>
      <c r="B199" s="396"/>
      <c r="C199" s="397"/>
      <c r="D199" s="396"/>
      <c r="E199" s="397"/>
      <c r="F199" s="397"/>
      <c r="G199" s="397"/>
      <c r="H199" s="397"/>
      <c r="I199" s="397"/>
      <c r="J199" s="398"/>
      <c r="K199" s="377"/>
      <c r="L199" s="377">
        <f>SUBTOTAL(1,L193:L198)</f>
        <v>0.86805555555555547</v>
      </c>
      <c r="M199" s="377"/>
      <c r="N199" s="377">
        <f>SUBTOTAL(1,N193:N198)</f>
        <v>1</v>
      </c>
      <c r="O199" s="377"/>
      <c r="P199" s="377">
        <f>SUBTOTAL(1,P193:P198)</f>
        <v>0.53968253968253965</v>
      </c>
      <c r="Q199" s="374"/>
      <c r="R199" s="374"/>
      <c r="S199" s="374"/>
      <c r="T199" s="374"/>
      <c r="U199" s="378"/>
      <c r="V199" s="377">
        <f>SUBTOTAL(1,V193:V198)</f>
        <v>1</v>
      </c>
      <c r="W199" s="361">
        <f>AVERAGE(L199:P199)</f>
        <v>0.802579365079365</v>
      </c>
      <c r="X199" s="379" t="s">
        <v>437</v>
      </c>
      <c r="Y199" s="478">
        <f t="shared" si="20"/>
        <v>0.90128968253968256</v>
      </c>
    </row>
    <row r="200" spans="1:25" s="27" customFormat="1" ht="31" outlineLevel="2">
      <c r="A200" s="438" t="str">
        <f>'Data Plani vs Ejecutado POA2022'!A189</f>
        <v xml:space="preserve">División de Acuerdo Internacional </v>
      </c>
      <c r="B200" s="363" t="str">
        <f>'Data Plani vs Ejecutado POA2022'!B189</f>
        <v>Coordinación de Actividades</v>
      </c>
      <c r="C200" s="373">
        <f>'Data Plani vs Ejecutado POA2022'!C189</f>
        <v>0</v>
      </c>
      <c r="D200" s="365" t="str">
        <f>'Data Plani vs Ejecutado POA2022'!D189</f>
        <v xml:space="preserve">Cantidad de actividades coordinadas en  Departamentos </v>
      </c>
      <c r="E200" s="366">
        <f>'Data Plani vs Ejecutado POA2022'!E189</f>
        <v>0</v>
      </c>
      <c r="F200" s="366">
        <f>'Data Plani vs Ejecutado POA2022'!F189</f>
        <v>0</v>
      </c>
      <c r="G200" s="366">
        <f>'Data Plani vs Ejecutado POA2022'!G189</f>
        <v>0</v>
      </c>
      <c r="H200" s="366">
        <f>'Data Plani vs Ejecutado POA2022'!I189</f>
        <v>0</v>
      </c>
      <c r="I200" s="366">
        <f>'Data Plani vs Ejecutado POA2022'!J189</f>
        <v>0</v>
      </c>
      <c r="J200" s="366">
        <f>'Data Plani vs Ejecutado POA2022'!K189</f>
        <v>0</v>
      </c>
      <c r="K200" s="367" t="str">
        <f>'Data Plani vs Ejecutado POA2022'!L189</f>
        <v xml:space="preserve">  </v>
      </c>
      <c r="L200" s="367" t="str">
        <f>'Data Plani vs Ejecutado POA2022'!N189</f>
        <v xml:space="preserve">  </v>
      </c>
      <c r="M200" s="367" t="str">
        <f>'Data Plani vs Ejecutado POA2022'!O189</f>
        <v xml:space="preserve">  </v>
      </c>
      <c r="N200" s="367" t="str">
        <f>'Data Plani vs Ejecutado POA2022'!P189</f>
        <v xml:space="preserve">  </v>
      </c>
      <c r="O200" s="367" t="str">
        <f>'Data Plani vs Ejecutado POA2022'!Q189</f>
        <v xml:space="preserve">  </v>
      </c>
      <c r="P200" s="367" t="str">
        <f>'Data Plani vs Ejecutado POA2022'!R189</f>
        <v xml:space="preserve">  </v>
      </c>
      <c r="Q200" s="383">
        <f>'Data Plani vs Ejecutado POA2022'!T189</f>
        <v>0</v>
      </c>
      <c r="R200" s="383">
        <f>'Data Plani vs Ejecutado POA2022'!U189</f>
        <v>0</v>
      </c>
      <c r="S200" s="365">
        <f>'Data Plani vs Ejecutado POA2022'!V189</f>
        <v>0</v>
      </c>
      <c r="T200" s="381">
        <f>'Data Plani vs Ejecutado POA2022'!W189</f>
        <v>0</v>
      </c>
      <c r="U200" s="369">
        <f>'Data Plani vs Ejecutado POA2022'!X189</f>
        <v>0</v>
      </c>
      <c r="V200" s="370"/>
      <c r="W200" s="370"/>
      <c r="X200" s="371" t="e">
        <f t="shared" ref="X200:X208" si="25">AVERAGE(L200,N200,P200)</f>
        <v>#DIV/0!</v>
      </c>
      <c r="Y200" s="478" t="str">
        <f t="shared" si="20"/>
        <v xml:space="preserve">  </v>
      </c>
    </row>
    <row r="201" spans="1:25" s="402" customFormat="1" ht="39" outlineLevel="2">
      <c r="A201" s="438" t="str">
        <f>'Data Plani vs Ejecutado POA2022'!A190</f>
        <v xml:space="preserve">División de Acuerdo Internacional </v>
      </c>
      <c r="B201" s="382" t="str">
        <f>'Data Plani vs Ejecutado POA2022'!B190</f>
        <v>Relacionar a la Institución con los principales Organismos Internacionales del Mundo Cooperativista</v>
      </c>
      <c r="C201" s="365" t="str">
        <f>'Data Plani vs Ejecutado POA2022'!C190</f>
        <v xml:space="preserve">Reuniones  </v>
      </c>
      <c r="D201" s="382" t="str">
        <f>'Data Plani vs Ejecutado POA2022'!D190</f>
        <v>Cantidad de alianzas establecidas con organismos internacionales</v>
      </c>
      <c r="E201" s="384">
        <f>'Data Plani vs Ejecutado POA2022'!E190</f>
        <v>1</v>
      </c>
      <c r="F201" s="384">
        <f>'Data Plani vs Ejecutado POA2022'!F190</f>
        <v>3</v>
      </c>
      <c r="G201" s="384">
        <f>'Data Plani vs Ejecutado POA2022'!G190</f>
        <v>1</v>
      </c>
      <c r="H201" s="384">
        <f>'Data Plani vs Ejecutado POA2022'!I190</f>
        <v>1</v>
      </c>
      <c r="I201" s="384">
        <f>'Data Plani vs Ejecutado POA2022'!J190</f>
        <v>2</v>
      </c>
      <c r="J201" s="384">
        <f>'Data Plani vs Ejecutado POA2022'!K190</f>
        <v>1</v>
      </c>
      <c r="K201" s="399">
        <f>'Data Plani vs Ejecutado POA2022'!L190</f>
        <v>1</v>
      </c>
      <c r="L201" s="399">
        <f>'Data Plani vs Ejecutado POA2022'!N190</f>
        <v>1</v>
      </c>
      <c r="M201" s="399">
        <f>'Data Plani vs Ejecutado POA2022'!O190</f>
        <v>1.5</v>
      </c>
      <c r="N201" s="399">
        <f>'Data Plani vs Ejecutado POA2022'!P190</f>
        <v>1</v>
      </c>
      <c r="O201" s="399">
        <f>'Data Plani vs Ejecutado POA2022'!Q190</f>
        <v>1</v>
      </c>
      <c r="P201" s="399">
        <f>'Data Plani vs Ejecutado POA2022'!R190</f>
        <v>1</v>
      </c>
      <c r="Q201" s="384">
        <f>'Data Plani vs Ejecutado POA2022'!T190</f>
        <v>3</v>
      </c>
      <c r="R201" s="384">
        <f>'Data Plani vs Ejecutado POA2022'!U190</f>
        <v>3</v>
      </c>
      <c r="S201" s="365" t="str">
        <f>'Data Plani vs Ejecutado POA2022'!V190</f>
        <v>Convocatorias, correos, minutas de reuniones</v>
      </c>
      <c r="T201" s="382" t="str">
        <f>'Data Plani vs Ejecutado POA2022'!W190</f>
        <v>Tener acercamiento y alianzas con cada entidad nacionales e internacionales</v>
      </c>
      <c r="U201" s="400">
        <f>'Data Plani vs Ejecutado POA2022'!X190</f>
        <v>4269500</v>
      </c>
      <c r="V201" s="370">
        <v>1</v>
      </c>
      <c r="W201" s="370">
        <f t="shared" ref="W201:W208" si="26">IF(X201&gt;100%,100%,AVERAGE(L201,N201,P201))</f>
        <v>1</v>
      </c>
      <c r="X201" s="401">
        <f t="shared" si="25"/>
        <v>1</v>
      </c>
      <c r="Y201" s="478">
        <f t="shared" si="20"/>
        <v>1</v>
      </c>
    </row>
    <row r="202" spans="1:25" s="402" customFormat="1" ht="39" outlineLevel="2">
      <c r="A202" s="438" t="str">
        <f>'Data Plani vs Ejecutado POA2022'!A191</f>
        <v xml:space="preserve">División de Acuerdo Internacional </v>
      </c>
      <c r="B202" s="382" t="str">
        <f>'Data Plani vs Ejecutado POA2022'!B191</f>
        <v>Relacionar a la Institución con los principales Organismos Internacionales del Mundo Cooperativista</v>
      </c>
      <c r="C202" s="365" t="str">
        <f>'Data Plani vs Ejecutado POA2022'!C191</f>
        <v>Actividad</v>
      </c>
      <c r="D202" s="382" t="str">
        <f>'Data Plani vs Ejecutado POA2022'!D191</f>
        <v>Cantidad de alianzas establecidas con organismos internacionales</v>
      </c>
      <c r="E202" s="384">
        <f>'Data Plani vs Ejecutado POA2022'!E191</f>
        <v>1</v>
      </c>
      <c r="F202" s="384">
        <f>'Data Plani vs Ejecutado POA2022'!F191</f>
        <v>3</v>
      </c>
      <c r="G202" s="384">
        <f>'Data Plani vs Ejecutado POA2022'!G191</f>
        <v>0</v>
      </c>
      <c r="H202" s="384">
        <f>'Data Plani vs Ejecutado POA2022'!I191</f>
        <v>1</v>
      </c>
      <c r="I202" s="384">
        <f>'Data Plani vs Ejecutado POA2022'!J191</f>
        <v>2</v>
      </c>
      <c r="J202" s="384">
        <f>'Data Plani vs Ejecutado POA2022'!K191</f>
        <v>1</v>
      </c>
      <c r="K202" s="399">
        <f>'Data Plani vs Ejecutado POA2022'!L191</f>
        <v>1</v>
      </c>
      <c r="L202" s="399">
        <f>'Data Plani vs Ejecutado POA2022'!N191</f>
        <v>1</v>
      </c>
      <c r="M202" s="399">
        <f>'Data Plani vs Ejecutado POA2022'!O191</f>
        <v>1.5</v>
      </c>
      <c r="N202" s="399">
        <f>'Data Plani vs Ejecutado POA2022'!P191</f>
        <v>1</v>
      </c>
      <c r="O202" s="399">
        <f>'Data Plani vs Ejecutado POA2022'!Q191</f>
        <v>0</v>
      </c>
      <c r="P202" s="399">
        <f>'Data Plani vs Ejecutado POA2022'!R191</f>
        <v>0</v>
      </c>
      <c r="Q202" s="384">
        <f>'Data Plani vs Ejecutado POA2022'!T191</f>
        <v>10</v>
      </c>
      <c r="R202" s="384">
        <f>'Data Plani vs Ejecutado POA2022'!U191</f>
        <v>10</v>
      </c>
      <c r="S202" s="365" t="str">
        <f>'Data Plani vs Ejecutado POA2022'!V191</f>
        <v>Fotos, Informes, PPT</v>
      </c>
      <c r="T202" s="382">
        <f>'Data Plani vs Ejecutado POA2022'!W191</f>
        <v>0</v>
      </c>
      <c r="U202" s="400">
        <f>'Data Plani vs Ejecutado POA2022'!X191</f>
        <v>0</v>
      </c>
      <c r="V202" s="370">
        <v>1</v>
      </c>
      <c r="W202" s="370">
        <f t="shared" si="26"/>
        <v>0.66666666666666663</v>
      </c>
      <c r="X202" s="401">
        <f t="shared" si="25"/>
        <v>0.66666666666666663</v>
      </c>
      <c r="Y202" s="478">
        <f t="shared" si="20"/>
        <v>0.83333333333333326</v>
      </c>
    </row>
    <row r="203" spans="1:25" s="402" customFormat="1" ht="52" outlineLevel="2">
      <c r="A203" s="438" t="str">
        <f>'Data Plani vs Ejecutado POA2022'!A192</f>
        <v xml:space="preserve">División de Acuerdo Internacional </v>
      </c>
      <c r="B203" s="382" t="str">
        <f>'Data Plani vs Ejecutado POA2022'!B192</f>
        <v>Establecer acuerdos y relaciones con organismos e intituciones nacionales e internacionales que incidan en el desarrollo del IDECOOP y de las Cooperativas</v>
      </c>
      <c r="C203" s="382" t="str">
        <f>'Data Plani vs Ejecutado POA2022'!C192</f>
        <v>Reuniones</v>
      </c>
      <c r="D203" s="382" t="str">
        <f>'Data Plani vs Ejecutado POA2022'!D192</f>
        <v>Cantidad de acuerdos establecidos y firmados</v>
      </c>
      <c r="E203" s="368">
        <f>'Data Plani vs Ejecutado POA2022'!E192</f>
        <v>1</v>
      </c>
      <c r="F203" s="368">
        <f>'Data Plani vs Ejecutado POA2022'!F192</f>
        <v>4</v>
      </c>
      <c r="G203" s="368">
        <f>'Data Plani vs Ejecutado POA2022'!G192</f>
        <v>3</v>
      </c>
      <c r="H203" s="368">
        <f>'Data Plani vs Ejecutado POA2022'!I192</f>
        <v>1</v>
      </c>
      <c r="I203" s="368">
        <f>'Data Plani vs Ejecutado POA2022'!J192</f>
        <v>3</v>
      </c>
      <c r="J203" s="368">
        <f>'Data Plani vs Ejecutado POA2022'!K192</f>
        <v>1</v>
      </c>
      <c r="K203" s="399">
        <f>'Data Plani vs Ejecutado POA2022'!L192</f>
        <v>1</v>
      </c>
      <c r="L203" s="399">
        <f>'Data Plani vs Ejecutado POA2022'!N192</f>
        <v>1</v>
      </c>
      <c r="M203" s="399">
        <f>'Data Plani vs Ejecutado POA2022'!O192</f>
        <v>1.3333333333333333</v>
      </c>
      <c r="N203" s="399">
        <f>'Data Plani vs Ejecutado POA2022'!P192</f>
        <v>1</v>
      </c>
      <c r="O203" s="399">
        <f>'Data Plani vs Ejecutado POA2022'!Q192</f>
        <v>3</v>
      </c>
      <c r="P203" s="399">
        <f>'Data Plani vs Ejecutado POA2022'!R192</f>
        <v>1</v>
      </c>
      <c r="Q203" s="384">
        <f>'Data Plani vs Ejecutado POA2022'!T192</f>
        <v>15</v>
      </c>
      <c r="R203" s="384">
        <f>'Data Plani vs Ejecutado POA2022'!U192</f>
        <v>15</v>
      </c>
      <c r="S203" s="365" t="str">
        <f>'Data Plani vs Ejecutado POA2022'!V192</f>
        <v>Lista de asistencia, fotos, minutas</v>
      </c>
      <c r="T203" s="382" t="str">
        <f>'Data Plani vs Ejecutado POA2022'!W192</f>
        <v>Acuerdos establecidos y firmados</v>
      </c>
      <c r="U203" s="400">
        <f>'Data Plani vs Ejecutado POA2022'!X192</f>
        <v>0</v>
      </c>
      <c r="V203" s="370">
        <v>1</v>
      </c>
      <c r="W203" s="370">
        <f t="shared" si="26"/>
        <v>1</v>
      </c>
      <c r="X203" s="401">
        <f t="shared" si="25"/>
        <v>1</v>
      </c>
      <c r="Y203" s="478">
        <f t="shared" si="20"/>
        <v>1</v>
      </c>
    </row>
    <row r="204" spans="1:25" s="402" customFormat="1" ht="52" outlineLevel="2">
      <c r="A204" s="438" t="str">
        <f>'Data Plani vs Ejecutado POA2022'!A193</f>
        <v xml:space="preserve">División de Acuerdo Internacional </v>
      </c>
      <c r="B204" s="382" t="str">
        <f>'Data Plani vs Ejecutado POA2022'!B193</f>
        <v>Establecer acuerdos y relaciones con organismos e intituciones nacionales e internacionales que incidan en el desarrollo del IDECOOP y de las Cooperativas</v>
      </c>
      <c r="C204" s="365" t="str">
        <f>'Data Plani vs Ejecutado POA2022'!C193</f>
        <v>Acuerdo preliminar</v>
      </c>
      <c r="D204" s="382" t="str">
        <f>'Data Plani vs Ejecutado POA2022'!D193</f>
        <v>Cantidad de acuerdos establecidos y firmados</v>
      </c>
      <c r="E204" s="368">
        <f>'Data Plani vs Ejecutado POA2022'!E193</f>
        <v>1</v>
      </c>
      <c r="F204" s="368">
        <f>'Data Plani vs Ejecutado POA2022'!F193</f>
        <v>3</v>
      </c>
      <c r="G204" s="368">
        <f>'Data Plani vs Ejecutado POA2022'!G193</f>
        <v>3</v>
      </c>
      <c r="H204" s="368">
        <f>'Data Plani vs Ejecutado POA2022'!I193</f>
        <v>1</v>
      </c>
      <c r="I204" s="368">
        <f>'Data Plani vs Ejecutado POA2022'!J193</f>
        <v>3</v>
      </c>
      <c r="J204" s="368">
        <f>'Data Plani vs Ejecutado POA2022'!K193</f>
        <v>1</v>
      </c>
      <c r="K204" s="399">
        <f>'Data Plani vs Ejecutado POA2022'!L193</f>
        <v>1</v>
      </c>
      <c r="L204" s="399">
        <f>'Data Plani vs Ejecutado POA2022'!N193</f>
        <v>1</v>
      </c>
      <c r="M204" s="399">
        <f>'Data Plani vs Ejecutado POA2022'!O193</f>
        <v>1</v>
      </c>
      <c r="N204" s="399">
        <f>'Data Plani vs Ejecutado POA2022'!P193</f>
        <v>1</v>
      </c>
      <c r="O204" s="399">
        <f>'Data Plani vs Ejecutado POA2022'!Q193</f>
        <v>3</v>
      </c>
      <c r="P204" s="399">
        <f>'Data Plani vs Ejecutado POA2022'!R193</f>
        <v>1</v>
      </c>
      <c r="Q204" s="384">
        <f>'Data Plani vs Ejecutado POA2022'!T193</f>
        <v>15</v>
      </c>
      <c r="R204" s="384">
        <f>'Data Plani vs Ejecutado POA2022'!U193</f>
        <v>15</v>
      </c>
      <c r="S204" s="365" t="str">
        <f>'Data Plani vs Ejecutado POA2022'!V193</f>
        <v>Documento del acuerdo preliminar</v>
      </c>
      <c r="T204" s="382">
        <f>'Data Plani vs Ejecutado POA2022'!W193</f>
        <v>0</v>
      </c>
      <c r="U204" s="400">
        <f>'Data Plani vs Ejecutado POA2022'!X193</f>
        <v>0</v>
      </c>
      <c r="V204" s="370">
        <v>0</v>
      </c>
      <c r="W204" s="370">
        <f t="shared" si="26"/>
        <v>1</v>
      </c>
      <c r="X204" s="401">
        <f t="shared" si="25"/>
        <v>1</v>
      </c>
      <c r="Y204" s="478" t="str">
        <f t="shared" si="20"/>
        <v xml:space="preserve">  </v>
      </c>
    </row>
    <row r="205" spans="1:25" s="402" customFormat="1" ht="52" outlineLevel="2">
      <c r="A205" s="438" t="str">
        <f>'Data Plani vs Ejecutado POA2022'!A194</f>
        <v xml:space="preserve">División de Acuerdo Internacional </v>
      </c>
      <c r="B205" s="382" t="str">
        <f>'Data Plani vs Ejecutado POA2022'!B194</f>
        <v>Establecer acuerdos y relaciones con organismos e intituciones nacionales e internacionales que incidan en el desarrollo del IDECOOP y de las Cooperativas</v>
      </c>
      <c r="C205" s="365" t="str">
        <f>'Data Plani vs Ejecutado POA2022'!C194</f>
        <v>Firmas de acuerdo</v>
      </c>
      <c r="D205" s="382" t="str">
        <f>'Data Plani vs Ejecutado POA2022'!D194</f>
        <v>Cantidad de acuerdos establecidos y firmados</v>
      </c>
      <c r="E205" s="368">
        <f>'Data Plani vs Ejecutado POA2022'!E194</f>
        <v>1</v>
      </c>
      <c r="F205" s="368">
        <f>'Data Plani vs Ejecutado POA2022'!F194</f>
        <v>3</v>
      </c>
      <c r="G205" s="368">
        <f>'Data Plani vs Ejecutado POA2022'!G194</f>
        <v>1</v>
      </c>
      <c r="H205" s="368">
        <f>'Data Plani vs Ejecutado POA2022'!I194</f>
        <v>1</v>
      </c>
      <c r="I205" s="368">
        <f>'Data Plani vs Ejecutado POA2022'!J194</f>
        <v>3</v>
      </c>
      <c r="J205" s="368">
        <f>'Data Plani vs Ejecutado POA2022'!K194</f>
        <v>1</v>
      </c>
      <c r="K205" s="399">
        <f>'Data Plani vs Ejecutado POA2022'!L194</f>
        <v>1</v>
      </c>
      <c r="L205" s="399">
        <f>'Data Plani vs Ejecutado POA2022'!N194</f>
        <v>1</v>
      </c>
      <c r="M205" s="399">
        <f>'Data Plani vs Ejecutado POA2022'!O194</f>
        <v>1</v>
      </c>
      <c r="N205" s="399">
        <f>'Data Plani vs Ejecutado POA2022'!P194</f>
        <v>1</v>
      </c>
      <c r="O205" s="399">
        <f>'Data Plani vs Ejecutado POA2022'!Q194</f>
        <v>1</v>
      </c>
      <c r="P205" s="399">
        <f>'Data Plani vs Ejecutado POA2022'!R194</f>
        <v>1</v>
      </c>
      <c r="Q205" s="384">
        <f>'Data Plani vs Ejecutado POA2022'!T194</f>
        <v>70</v>
      </c>
      <c r="R205" s="384">
        <f>'Data Plani vs Ejecutado POA2022'!U194</f>
        <v>70</v>
      </c>
      <c r="S205" s="365" t="str">
        <f>'Data Plani vs Ejecutado POA2022'!V194</f>
        <v>Acuerdo firmado, fotos, minuta</v>
      </c>
      <c r="T205" s="382">
        <f>'Data Plani vs Ejecutado POA2022'!W194</f>
        <v>0</v>
      </c>
      <c r="U205" s="400">
        <f>'Data Plani vs Ejecutado POA2022'!X194</f>
        <v>0</v>
      </c>
      <c r="V205" s="370">
        <v>0.5</v>
      </c>
      <c r="W205" s="370">
        <f t="shared" si="26"/>
        <v>1</v>
      </c>
      <c r="X205" s="401">
        <f t="shared" si="25"/>
        <v>1</v>
      </c>
      <c r="Y205" s="478">
        <f t="shared" si="20"/>
        <v>0.75</v>
      </c>
    </row>
    <row r="206" spans="1:25" s="402" customFormat="1" ht="39" outlineLevel="2">
      <c r="A206" s="438" t="str">
        <f>'Data Plani vs Ejecutado POA2022'!A195</f>
        <v xml:space="preserve">División de Acuerdo Internacional </v>
      </c>
      <c r="B206" s="387" t="str">
        <f>'Data Plani vs Ejecutado POA2022'!B195</f>
        <v>Gestionar reuniones con las Instituciones acordadas</v>
      </c>
      <c r="C206" s="365" t="str">
        <f>'Data Plani vs Ejecutado POA2022'!C195</f>
        <v>Convocatoria</v>
      </c>
      <c r="D206" s="382" t="str">
        <f>'Data Plani vs Ejecutado POA2022'!D195</f>
        <v>Reuniones realizadas con las entidades con las que se ha firmado acuerdos</v>
      </c>
      <c r="E206" s="368">
        <f>'Data Plani vs Ejecutado POA2022'!E195</f>
        <v>1</v>
      </c>
      <c r="F206" s="368">
        <f>'Data Plani vs Ejecutado POA2022'!F195</f>
        <v>3</v>
      </c>
      <c r="G206" s="368">
        <f>'Data Plani vs Ejecutado POA2022'!G195</f>
        <v>2</v>
      </c>
      <c r="H206" s="368">
        <f>'Data Plani vs Ejecutado POA2022'!I195</f>
        <v>1</v>
      </c>
      <c r="I206" s="368">
        <f>'Data Plani vs Ejecutado POA2022'!J195</f>
        <v>3</v>
      </c>
      <c r="J206" s="368">
        <f>'Data Plani vs Ejecutado POA2022'!K195</f>
        <v>1</v>
      </c>
      <c r="K206" s="399">
        <f>'Data Plani vs Ejecutado POA2022'!L195</f>
        <v>1</v>
      </c>
      <c r="L206" s="399">
        <f>'Data Plani vs Ejecutado POA2022'!N195</f>
        <v>1</v>
      </c>
      <c r="M206" s="399">
        <f>'Data Plani vs Ejecutado POA2022'!O195</f>
        <v>1</v>
      </c>
      <c r="N206" s="399">
        <f>'Data Plani vs Ejecutado POA2022'!P195</f>
        <v>1</v>
      </c>
      <c r="O206" s="399">
        <f>'Data Plani vs Ejecutado POA2022'!Q195</f>
        <v>2</v>
      </c>
      <c r="P206" s="399">
        <f>'Data Plani vs Ejecutado POA2022'!R195</f>
        <v>1</v>
      </c>
      <c r="Q206" s="384">
        <f>'Data Plani vs Ejecutado POA2022'!T195</f>
        <v>18</v>
      </c>
      <c r="R206" s="384">
        <f>'Data Plani vs Ejecutado POA2022'!U195</f>
        <v>18</v>
      </c>
      <c r="S206" s="365" t="str">
        <f>'Data Plani vs Ejecutado POA2022'!V195</f>
        <v>Reportes, Correos</v>
      </c>
      <c r="T206" s="382">
        <f>'Data Plani vs Ejecutado POA2022'!W195</f>
        <v>0</v>
      </c>
      <c r="U206" s="400">
        <f>'Data Plani vs Ejecutado POA2022'!X195</f>
        <v>0</v>
      </c>
      <c r="V206" s="370">
        <v>1</v>
      </c>
      <c r="W206" s="370">
        <f t="shared" si="26"/>
        <v>1</v>
      </c>
      <c r="X206" s="401">
        <f t="shared" si="25"/>
        <v>1</v>
      </c>
      <c r="Y206" s="478">
        <f t="shared" si="20"/>
        <v>1</v>
      </c>
    </row>
    <row r="207" spans="1:25" s="402" customFormat="1" ht="39" outlineLevel="2">
      <c r="A207" s="438" t="str">
        <f>'Data Plani vs Ejecutado POA2022'!A196</f>
        <v xml:space="preserve">División de Acuerdo Internacional </v>
      </c>
      <c r="B207" s="387" t="str">
        <f>'Data Plani vs Ejecutado POA2022'!B196</f>
        <v>Gestionar reuniones con las Instituciones acordadas</v>
      </c>
      <c r="C207" s="365" t="str">
        <f>'Data Plani vs Ejecutado POA2022'!C196</f>
        <v>Reuniones</v>
      </c>
      <c r="D207" s="382" t="str">
        <f>'Data Plani vs Ejecutado POA2022'!D196</f>
        <v>Reuniones realizadas con las entidades con las que se ha firmado acuerdos</v>
      </c>
      <c r="E207" s="368">
        <f>'Data Plani vs Ejecutado POA2022'!E196</f>
        <v>1</v>
      </c>
      <c r="F207" s="368">
        <f>'Data Plani vs Ejecutado POA2022'!F196</f>
        <v>3</v>
      </c>
      <c r="G207" s="368">
        <f>'Data Plani vs Ejecutado POA2022'!G196</f>
        <v>2</v>
      </c>
      <c r="H207" s="368">
        <f>'Data Plani vs Ejecutado POA2022'!I196</f>
        <v>1</v>
      </c>
      <c r="I207" s="368">
        <f>'Data Plani vs Ejecutado POA2022'!J196</f>
        <v>3</v>
      </c>
      <c r="J207" s="368">
        <f>'Data Plani vs Ejecutado POA2022'!K196</f>
        <v>1</v>
      </c>
      <c r="K207" s="399">
        <f>'Data Plani vs Ejecutado POA2022'!L196</f>
        <v>1</v>
      </c>
      <c r="L207" s="399">
        <f>'Data Plani vs Ejecutado POA2022'!N196</f>
        <v>1</v>
      </c>
      <c r="M207" s="399">
        <f>'Data Plani vs Ejecutado POA2022'!O196</f>
        <v>1</v>
      </c>
      <c r="N207" s="399">
        <f>'Data Plani vs Ejecutado POA2022'!P196</f>
        <v>1</v>
      </c>
      <c r="O207" s="399">
        <f>'Data Plani vs Ejecutado POA2022'!Q196</f>
        <v>2</v>
      </c>
      <c r="P207" s="399">
        <f>'Data Plani vs Ejecutado POA2022'!R196</f>
        <v>1</v>
      </c>
      <c r="Q207" s="384">
        <f>'Data Plani vs Ejecutado POA2022'!T196</f>
        <v>11</v>
      </c>
      <c r="R207" s="384">
        <f>'Data Plani vs Ejecutado POA2022'!U196</f>
        <v>11</v>
      </c>
      <c r="S207" s="365" t="str">
        <f>'Data Plani vs Ejecutado POA2022'!V196</f>
        <v>Fotos, Reportes, lista de asistencia, munuta</v>
      </c>
      <c r="T207" s="382">
        <f>'Data Plani vs Ejecutado POA2022'!W196</f>
        <v>0</v>
      </c>
      <c r="U207" s="400">
        <f>'Data Plani vs Ejecutado POA2022'!X196</f>
        <v>0</v>
      </c>
      <c r="V207" s="370">
        <v>1</v>
      </c>
      <c r="W207" s="370">
        <f t="shared" si="26"/>
        <v>1</v>
      </c>
      <c r="X207" s="401">
        <f t="shared" si="25"/>
        <v>1</v>
      </c>
      <c r="Y207" s="478">
        <f t="shared" si="20"/>
        <v>1</v>
      </c>
    </row>
    <row r="208" spans="1:25" s="402" customFormat="1" ht="39" outlineLevel="2">
      <c r="A208" s="438" t="str">
        <f>'Data Plani vs Ejecutado POA2022'!A197</f>
        <v xml:space="preserve">División de Acuerdo Internacional </v>
      </c>
      <c r="B208" s="365" t="str">
        <f>'Data Plani vs Ejecutado POA2022'!B197</f>
        <v>Realizar reuniones de seguimiento con areas de la institucion invocradas en procesos de firmas de acuerdos</v>
      </c>
      <c r="C208" s="365" t="str">
        <f>'Data Plani vs Ejecutado POA2022'!C197</f>
        <v>Reuniones</v>
      </c>
      <c r="D208" s="365" t="str">
        <f>'Data Plani vs Ejecutado POA2022'!D197</f>
        <v>Reuniones o jornadas de trabajo realizadas</v>
      </c>
      <c r="E208" s="368">
        <f>'Data Plani vs Ejecutado POA2022'!E197</f>
        <v>3</v>
      </c>
      <c r="F208" s="368">
        <f>'Data Plani vs Ejecutado POA2022'!F197</f>
        <v>3</v>
      </c>
      <c r="G208" s="368">
        <f>'Data Plani vs Ejecutado POA2022'!G197</f>
        <v>2</v>
      </c>
      <c r="H208" s="368">
        <f>'Data Plani vs Ejecutado POA2022'!I197</f>
        <v>3</v>
      </c>
      <c r="I208" s="368">
        <f>'Data Plani vs Ejecutado POA2022'!J197</f>
        <v>3</v>
      </c>
      <c r="J208" s="368">
        <f>'Data Plani vs Ejecutado POA2022'!K197</f>
        <v>3</v>
      </c>
      <c r="K208" s="399">
        <f>'Data Plani vs Ejecutado POA2022'!L197</f>
        <v>1</v>
      </c>
      <c r="L208" s="399">
        <f>'Data Plani vs Ejecutado POA2022'!N197</f>
        <v>1</v>
      </c>
      <c r="M208" s="399">
        <f>'Data Plani vs Ejecutado POA2022'!O197</f>
        <v>1</v>
      </c>
      <c r="N208" s="399">
        <f>'Data Plani vs Ejecutado POA2022'!P197</f>
        <v>1</v>
      </c>
      <c r="O208" s="399">
        <f>'Data Plani vs Ejecutado POA2022'!Q197</f>
        <v>0.66666666666666663</v>
      </c>
      <c r="P208" s="399">
        <f>'Data Plani vs Ejecutado POA2022'!R197</f>
        <v>0.66666666666666663</v>
      </c>
      <c r="Q208" s="384">
        <f>'Data Plani vs Ejecutado POA2022'!T197</f>
        <v>18</v>
      </c>
      <c r="R208" s="384">
        <f>'Data Plani vs Ejecutado POA2022'!U197</f>
        <v>18</v>
      </c>
      <c r="S208" s="365" t="str">
        <f>'Data Plani vs Ejecutado POA2022'!V197</f>
        <v>Fotos, Reportes, Listado de Asistencia</v>
      </c>
      <c r="T208" s="382">
        <f>'Data Plani vs Ejecutado POA2022'!W197</f>
        <v>0</v>
      </c>
      <c r="U208" s="400">
        <f>'Data Plani vs Ejecutado POA2022'!X197</f>
        <v>0</v>
      </c>
      <c r="V208" s="370">
        <v>1</v>
      </c>
      <c r="W208" s="370">
        <f t="shared" si="26"/>
        <v>0.88888888888888884</v>
      </c>
      <c r="X208" s="401">
        <f t="shared" si="25"/>
        <v>0.88888888888888884</v>
      </c>
      <c r="Y208" s="478">
        <f t="shared" si="20"/>
        <v>0.94444444444444442</v>
      </c>
    </row>
    <row r="209" spans="1:25" s="27" customFormat="1" ht="26" customHeight="1" outlineLevel="1">
      <c r="A209" s="439" t="s">
        <v>603</v>
      </c>
      <c r="B209" s="396"/>
      <c r="C209" s="397"/>
      <c r="D209" s="396"/>
      <c r="E209" s="397"/>
      <c r="F209" s="397"/>
      <c r="G209" s="397"/>
      <c r="H209" s="397"/>
      <c r="I209" s="397"/>
      <c r="J209" s="398"/>
      <c r="K209" s="377"/>
      <c r="L209" s="377">
        <f>SUBTOTAL(1,L200:L208)</f>
        <v>1</v>
      </c>
      <c r="M209" s="377"/>
      <c r="N209" s="377">
        <f>SUBTOTAL(1,N200:N208)</f>
        <v>1</v>
      </c>
      <c r="O209" s="377"/>
      <c r="P209" s="377">
        <f>SUBTOTAL(1,P200:P208)</f>
        <v>0.83333333333333337</v>
      </c>
      <c r="Q209" s="374"/>
      <c r="R209" s="374"/>
      <c r="S209" s="374"/>
      <c r="T209" s="374"/>
      <c r="U209" s="378"/>
      <c r="V209" s="377">
        <f>SUBTOTAL(1,V200:V208)</f>
        <v>0.8125</v>
      </c>
      <c r="W209" s="361">
        <f>AVERAGE(L209:P209)</f>
        <v>0.94444444444444453</v>
      </c>
      <c r="X209" s="379" t="s">
        <v>437</v>
      </c>
      <c r="Y209" s="478">
        <f t="shared" ref="Y209:Y226" si="27">IF(V209=0,"  ",AVERAGE(V209:W209))</f>
        <v>0.87847222222222232</v>
      </c>
    </row>
    <row r="210" spans="1:25" s="402" customFormat="1" ht="31" outlineLevel="2">
      <c r="A210" s="441" t="str">
        <f>'Data Plani vs Ejecutado POA2022'!A198</f>
        <v xml:space="preserve">División de Acuerdo Internacional </v>
      </c>
      <c r="B210" s="394" t="str">
        <f>'Data Plani vs Ejecutado POA2022'!B198</f>
        <v>Implementación del Sistema de Gestión de Calidad (ISO 9001-2015);  ISO 37001</v>
      </c>
      <c r="C210" s="368" t="str">
        <f>'Data Plani vs Ejecutado POA2022'!C198</f>
        <v xml:space="preserve">Cantidad de procesos estandarizados </v>
      </c>
      <c r="D210" s="394">
        <f>'Data Plani vs Ejecutado POA2022'!D198</f>
        <v>0</v>
      </c>
      <c r="E210" s="394">
        <f>'Data Plani vs Ejecutado POA2022'!E198</f>
        <v>0</v>
      </c>
      <c r="F210" s="394">
        <f>'Data Plani vs Ejecutado POA2022'!F198</f>
        <v>0</v>
      </c>
      <c r="G210" s="394">
        <f>'Data Plani vs Ejecutado POA2022'!G198</f>
        <v>0</v>
      </c>
      <c r="H210" s="368">
        <f>'Data Plani vs Ejecutado POA2022'!I198</f>
        <v>1</v>
      </c>
      <c r="I210" s="368">
        <f>'Data Plani vs Ejecutado POA2022'!J198</f>
        <v>1</v>
      </c>
      <c r="J210" s="368">
        <f>'Data Plani vs Ejecutado POA2022'!K198</f>
        <v>1</v>
      </c>
      <c r="K210" s="395">
        <f>'Data Plani vs Ejecutado POA2022'!L198</f>
        <v>0</v>
      </c>
      <c r="L210" s="395">
        <f>'Data Plani vs Ejecutado POA2022'!N198</f>
        <v>0</v>
      </c>
      <c r="M210" s="395">
        <f>'Data Plani vs Ejecutado POA2022'!O198</f>
        <v>0</v>
      </c>
      <c r="N210" s="395">
        <f>'Data Plani vs Ejecutado POA2022'!P198</f>
        <v>0</v>
      </c>
      <c r="O210" s="395">
        <f>'Data Plani vs Ejecutado POA2022'!Q198</f>
        <v>0</v>
      </c>
      <c r="P210" s="395">
        <f>'Data Plani vs Ejecutado POA2022'!R198</f>
        <v>0</v>
      </c>
      <c r="Q210" s="403">
        <f>'Data Plani vs Ejecutado POA2022'!T198</f>
        <v>0</v>
      </c>
      <c r="R210" s="403">
        <f>'Data Plani vs Ejecutado POA2022'!U198</f>
        <v>0</v>
      </c>
      <c r="S210" s="403">
        <f>'Data Plani vs Ejecutado POA2022'!V198</f>
        <v>0</v>
      </c>
      <c r="T210" s="403">
        <f>'Data Plani vs Ejecutado POA2022'!W198</f>
        <v>0</v>
      </c>
      <c r="U210" s="404">
        <f>'Data Plani vs Ejecutado POA2022'!X198</f>
        <v>273816800</v>
      </c>
      <c r="V210" s="370">
        <v>0</v>
      </c>
      <c r="W210" s="370">
        <f t="shared" ref="W210:W226" si="28">IF(X210&gt;100%,100%,AVERAGE(L210,N210,P210))</f>
        <v>0</v>
      </c>
      <c r="X210" s="401">
        <f t="shared" ref="X210:X226" si="29">AVERAGE(L210,N210,P210)</f>
        <v>0</v>
      </c>
      <c r="Y210" s="478" t="str">
        <f t="shared" si="27"/>
        <v xml:space="preserve">  </v>
      </c>
    </row>
    <row r="211" spans="1:25" s="402" customFormat="1" ht="52" outlineLevel="2">
      <c r="A211" s="441" t="str">
        <f>'Data Plani vs Ejecutado POA2022'!A199</f>
        <v xml:space="preserve">División de Acuerdo Internacional </v>
      </c>
      <c r="B211" s="394" t="str">
        <f>'Data Plani vs Ejecutado POA2022'!B199</f>
        <v>Implementación de la oficina virtual</v>
      </c>
      <c r="C211" s="368" t="str">
        <f>'Data Plani vs Ejecutado POA2022'!C199</f>
        <v xml:space="preserve">Cantidad de Cooperativas incorporadas a través de la Oficina Virtual </v>
      </c>
      <c r="D211" s="394">
        <f>'Data Plani vs Ejecutado POA2022'!D199</f>
        <v>0</v>
      </c>
      <c r="E211" s="394">
        <f>'Data Plani vs Ejecutado POA2022'!E199</f>
        <v>1</v>
      </c>
      <c r="F211" s="394">
        <f>'Data Plani vs Ejecutado POA2022'!F199</f>
        <v>1</v>
      </c>
      <c r="G211" s="394">
        <f>'Data Plani vs Ejecutado POA2022'!G199</f>
        <v>1</v>
      </c>
      <c r="H211" s="368">
        <f>'Data Plani vs Ejecutado POA2022'!I199</f>
        <v>1</v>
      </c>
      <c r="I211" s="368">
        <f>'Data Plani vs Ejecutado POA2022'!J199</f>
        <v>1</v>
      </c>
      <c r="J211" s="368">
        <f>'Data Plani vs Ejecutado POA2022'!K199</f>
        <v>1</v>
      </c>
      <c r="K211" s="395">
        <f>'Data Plani vs Ejecutado POA2022'!L199</f>
        <v>0</v>
      </c>
      <c r="L211" s="395">
        <f>'Data Plani vs Ejecutado POA2022'!N199</f>
        <v>1</v>
      </c>
      <c r="M211" s="395">
        <f>'Data Plani vs Ejecutado POA2022'!O199</f>
        <v>1</v>
      </c>
      <c r="N211" s="395">
        <f>'Data Plani vs Ejecutado POA2022'!P199</f>
        <v>1</v>
      </c>
      <c r="O211" s="395"/>
      <c r="P211" s="395">
        <f>'Data Plani vs Ejecutado POA2022'!R199</f>
        <v>1</v>
      </c>
      <c r="Q211" s="403"/>
      <c r="R211" s="403"/>
      <c r="S211" s="403"/>
      <c r="T211" s="403"/>
      <c r="U211" s="404"/>
      <c r="V211" s="370">
        <v>1</v>
      </c>
      <c r="W211" s="370">
        <f t="shared" si="28"/>
        <v>1</v>
      </c>
      <c r="X211" s="401">
        <f t="shared" si="29"/>
        <v>1</v>
      </c>
      <c r="Y211" s="478">
        <f t="shared" si="27"/>
        <v>1</v>
      </c>
    </row>
    <row r="212" spans="1:25" s="402" customFormat="1" ht="104" outlineLevel="2">
      <c r="A212" s="441" t="str">
        <f>'Data Plani vs Ejecutado POA2022'!A200</f>
        <v xml:space="preserve">División de Acuerdo Internacional </v>
      </c>
      <c r="B212" s="394" t="str">
        <f>'Data Plani vs Ejecutado POA2022'!B200</f>
        <v xml:space="preserve">Simplificación de trámites </v>
      </c>
      <c r="C212" s="368" t="str">
        <f>'Data Plani vs Ejecutado POA2022'!C200</f>
        <v>Cantidad de Procesos automatizados en la institución</v>
      </c>
      <c r="D212" s="394" t="str">
        <f>'Data Plani vs Ejecutado POA2022'!D200</f>
        <v xml:space="preserve">1.Levantamiento de la Dirección de Asistencia Técnica y Asesoría Legal, 2. Acompañamiento con la consultoría externa 3. Jornadas de Capacitaciones a los colaboradores de la Dirección de Asistencia Técnica y Asesoría Legal </v>
      </c>
      <c r="E212" s="394">
        <f>'Data Plani vs Ejecutado POA2022'!E200</f>
        <v>1</v>
      </c>
      <c r="F212" s="394">
        <f>'Data Plani vs Ejecutado POA2022'!F200</f>
        <v>1</v>
      </c>
      <c r="G212" s="394">
        <f>'Data Plani vs Ejecutado POA2022'!G200</f>
        <v>1</v>
      </c>
      <c r="H212" s="368">
        <f>'Data Plani vs Ejecutado POA2022'!I200</f>
        <v>1</v>
      </c>
      <c r="I212" s="368">
        <f>'Data Plani vs Ejecutado POA2022'!J200</f>
        <v>1</v>
      </c>
      <c r="J212" s="368">
        <f>'Data Plani vs Ejecutado POA2022'!K200</f>
        <v>1</v>
      </c>
      <c r="K212" s="395">
        <f>'Data Plani vs Ejecutado POA2022'!L200</f>
        <v>0</v>
      </c>
      <c r="L212" s="395">
        <f>'Data Plani vs Ejecutado POA2022'!N200</f>
        <v>1</v>
      </c>
      <c r="M212" s="395">
        <f>'Data Plani vs Ejecutado POA2022'!O200</f>
        <v>1</v>
      </c>
      <c r="N212" s="395">
        <f>'Data Plani vs Ejecutado POA2022'!P200</f>
        <v>1</v>
      </c>
      <c r="O212" s="395"/>
      <c r="P212" s="395">
        <f>'Data Plani vs Ejecutado POA2022'!R200</f>
        <v>1</v>
      </c>
      <c r="Q212" s="403"/>
      <c r="R212" s="403"/>
      <c r="S212" s="403"/>
      <c r="T212" s="403"/>
      <c r="U212" s="404"/>
      <c r="V212" s="370">
        <v>1</v>
      </c>
      <c r="W212" s="370">
        <f t="shared" si="28"/>
        <v>1</v>
      </c>
      <c r="X212" s="401">
        <f t="shared" si="29"/>
        <v>1</v>
      </c>
      <c r="Y212" s="478">
        <f t="shared" si="27"/>
        <v>1</v>
      </c>
    </row>
    <row r="213" spans="1:25" s="402" customFormat="1" ht="65" outlineLevel="2">
      <c r="A213" s="441" t="str">
        <f>'Data Plani vs Ejecutado POA2022'!A201</f>
        <v xml:space="preserve">División de Acuerdo Internacional </v>
      </c>
      <c r="B213" s="394" t="str">
        <f>'Data Plani vs Ejecutado POA2022'!B201</f>
        <v xml:space="preserve">Implementación de la Carta Compromiso </v>
      </c>
      <c r="C213" s="368" t="str">
        <f>'Data Plani vs Ejecutado POA2022'!C201</f>
        <v xml:space="preserve">Cantidad de compromisos cumplidos en los servicios ofrecidos </v>
      </c>
      <c r="D213" s="394" t="str">
        <f>'Data Plani vs Ejecutado POA2022'!D201</f>
        <v xml:space="preserve">1.Asistencia técnica del Ministerio de Administración Pública  2.Elaboración del primer borrón  Identificación de los servicios a comprometer </v>
      </c>
      <c r="E213" s="394">
        <f>'Data Plani vs Ejecutado POA2022'!E201</f>
        <v>0</v>
      </c>
      <c r="F213" s="394">
        <f>'Data Plani vs Ejecutado POA2022'!F201</f>
        <v>0</v>
      </c>
      <c r="G213" s="394">
        <f>'Data Plani vs Ejecutado POA2022'!G201</f>
        <v>0.8</v>
      </c>
      <c r="H213" s="368">
        <f>'Data Plani vs Ejecutado POA2022'!I201</f>
        <v>1</v>
      </c>
      <c r="I213" s="368">
        <f>'Data Plani vs Ejecutado POA2022'!J201</f>
        <v>1</v>
      </c>
      <c r="J213" s="368">
        <f>'Data Plani vs Ejecutado POA2022'!K201</f>
        <v>1</v>
      </c>
      <c r="K213" s="395">
        <f>'Data Plani vs Ejecutado POA2022'!L201</f>
        <v>0</v>
      </c>
      <c r="L213" s="395">
        <f>'Data Plani vs Ejecutado POA2022'!N201</f>
        <v>0.8</v>
      </c>
      <c r="M213" s="395">
        <f>'Data Plani vs Ejecutado POA2022'!O201</f>
        <v>0</v>
      </c>
      <c r="N213" s="395">
        <f>'Data Plani vs Ejecutado POA2022'!P201</f>
        <v>0.8</v>
      </c>
      <c r="O213" s="395"/>
      <c r="P213" s="395">
        <f>'Data Plani vs Ejecutado POA2022'!R201</f>
        <v>0.8</v>
      </c>
      <c r="Q213" s="403"/>
      <c r="R213" s="403"/>
      <c r="S213" s="403"/>
      <c r="T213" s="403"/>
      <c r="U213" s="404"/>
      <c r="V213" s="370">
        <v>0.8</v>
      </c>
      <c r="W213" s="370">
        <f t="shared" si="28"/>
        <v>0.80000000000000016</v>
      </c>
      <c r="X213" s="401">
        <f t="shared" si="29"/>
        <v>0.80000000000000016</v>
      </c>
      <c r="Y213" s="478">
        <f t="shared" si="27"/>
        <v>0.8</v>
      </c>
    </row>
    <row r="214" spans="1:25" s="402" customFormat="1" ht="78" outlineLevel="2">
      <c r="A214" s="441" t="str">
        <f>'Data Plani vs Ejecutado POA2022'!A202</f>
        <v xml:space="preserve">Departamento de Fortalecimiento Institucional </v>
      </c>
      <c r="B214" s="394" t="str">
        <f>'Data Plani vs Ejecutado POA2022'!B202</f>
        <v xml:space="preserve">Premio Nacional de la Calidad al Sector Público Dominicano </v>
      </c>
      <c r="C214" s="368" t="str">
        <f>'Data Plani vs Ejecutado POA2022'!C202</f>
        <v xml:space="preserve">Medalla Obtenida después de la deliberación del Jurado </v>
      </c>
      <c r="D214" s="394" t="str">
        <f>'Data Plani vs Ejecutado POA2022'!D202</f>
        <v xml:space="preserve">1.Varias capacitaciones recibidas del Ministerio de Administración Pública                                           2. Elaboración de la Memoria de Postulación  3.Visita por parte de los evaluadores </v>
      </c>
      <c r="E214" s="394">
        <f>'Data Plani vs Ejecutado POA2022'!E202</f>
        <v>1</v>
      </c>
      <c r="F214" s="394">
        <f>'Data Plani vs Ejecutado POA2022'!F202</f>
        <v>1</v>
      </c>
      <c r="G214" s="394">
        <f>'Data Plani vs Ejecutado POA2022'!G202</f>
        <v>1</v>
      </c>
      <c r="H214" s="368">
        <f>'Data Plani vs Ejecutado POA2022'!I202</f>
        <v>1</v>
      </c>
      <c r="I214" s="368">
        <f>'Data Plani vs Ejecutado POA2022'!J202</f>
        <v>1</v>
      </c>
      <c r="J214" s="368">
        <f>'Data Plani vs Ejecutado POA2022'!K202</f>
        <v>1</v>
      </c>
      <c r="K214" s="395">
        <f>'Data Plani vs Ejecutado POA2022'!L202</f>
        <v>0</v>
      </c>
      <c r="L214" s="395">
        <f>'Data Plani vs Ejecutado POA2022'!N202</f>
        <v>1</v>
      </c>
      <c r="M214" s="395">
        <f>'Data Plani vs Ejecutado POA2022'!O202</f>
        <v>1</v>
      </c>
      <c r="N214" s="395">
        <f>'Data Plani vs Ejecutado POA2022'!P202</f>
        <v>1</v>
      </c>
      <c r="O214" s="395"/>
      <c r="P214" s="395">
        <f>'Data Plani vs Ejecutado POA2022'!R202</f>
        <v>1</v>
      </c>
      <c r="Q214" s="403"/>
      <c r="R214" s="403"/>
      <c r="S214" s="403"/>
      <c r="T214" s="403"/>
      <c r="U214" s="404"/>
      <c r="V214" s="395">
        <v>1</v>
      </c>
      <c r="W214" s="370">
        <f t="shared" si="28"/>
        <v>1</v>
      </c>
      <c r="X214" s="401">
        <f t="shared" si="29"/>
        <v>1</v>
      </c>
      <c r="Y214" s="478">
        <f t="shared" si="27"/>
        <v>1</v>
      </c>
    </row>
    <row r="215" spans="1:25" s="402" customFormat="1" ht="91" outlineLevel="2">
      <c r="A215" s="441" t="str">
        <f>'Data Plani vs Ejecutado POA2022'!A203</f>
        <v xml:space="preserve">Departamento de Fortalecimiento Institucional </v>
      </c>
      <c r="B215" s="394" t="str">
        <f>'Data Plani vs Ejecutado POA2022'!B203</f>
        <v>Cumplimiento del Sistema de Gestión de Administración Público (SISMAP)</v>
      </c>
      <c r="C215" s="368" t="str">
        <f>'Data Plani vs Ejecutado POA2022'!C203</f>
        <v xml:space="preserve">Porcentaje de cumplimiento en escala objetivo logrado en el Sistema de Gestión de Administración Público (SISMAP)  </v>
      </c>
      <c r="D215" s="394" t="str">
        <f>'Data Plani vs Ejecutado POA2022'!D203</f>
        <v>1.Validar evidencia     2.Verificar plazos de actualización 3. Establecer mecanismos internos de seguimiento a los subgerentes de metas  4.Revisión periódica junto a la Coordinadora del sistema</v>
      </c>
      <c r="E215" s="394">
        <f>'Data Plani vs Ejecutado POA2022'!E203</f>
        <v>1</v>
      </c>
      <c r="F215" s="394">
        <f>'Data Plani vs Ejecutado POA2022'!F203</f>
        <v>1</v>
      </c>
      <c r="G215" s="394">
        <f>'Data Plani vs Ejecutado POA2022'!G203</f>
        <v>85</v>
      </c>
      <c r="H215" s="368">
        <f>'Data Plani vs Ejecutado POA2022'!I203</f>
        <v>1</v>
      </c>
      <c r="I215" s="368">
        <f>'Data Plani vs Ejecutado POA2022'!J203</f>
        <v>1</v>
      </c>
      <c r="J215" s="368">
        <f>'Data Plani vs Ejecutado POA2022'!K203</f>
        <v>1</v>
      </c>
      <c r="K215" s="395">
        <f>'Data Plani vs Ejecutado POA2022'!L203</f>
        <v>0</v>
      </c>
      <c r="L215" s="395">
        <f>'Data Plani vs Ejecutado POA2022'!N203</f>
        <v>1</v>
      </c>
      <c r="M215" s="395">
        <f>'Data Plani vs Ejecutado POA2022'!O203</f>
        <v>1</v>
      </c>
      <c r="N215" s="395">
        <f>'Data Plani vs Ejecutado POA2022'!P203</f>
        <v>1</v>
      </c>
      <c r="O215" s="395"/>
      <c r="P215" s="395">
        <f>'Data Plani vs Ejecutado POA2022'!R203</f>
        <v>1</v>
      </c>
      <c r="Q215" s="403"/>
      <c r="R215" s="403"/>
      <c r="S215" s="403"/>
      <c r="T215" s="403"/>
      <c r="U215" s="404"/>
      <c r="V215" s="370">
        <v>1</v>
      </c>
      <c r="W215" s="370">
        <f t="shared" si="28"/>
        <v>1</v>
      </c>
      <c r="X215" s="401">
        <f t="shared" si="29"/>
        <v>1</v>
      </c>
      <c r="Y215" s="478">
        <f t="shared" si="27"/>
        <v>1</v>
      </c>
    </row>
    <row r="216" spans="1:25" s="402" customFormat="1" ht="78" outlineLevel="2">
      <c r="A216" s="441" t="str">
        <f>'Data Plani vs Ejecutado POA2022'!A204</f>
        <v xml:space="preserve">Departamento de Fortalecimiento Institucional </v>
      </c>
      <c r="B216" s="394" t="str">
        <f>'Data Plani vs Ejecutado POA2022'!B204</f>
        <v>Cumplimiento del Sistema de Gestión de Compras Públicas ( SISCOMPRAS )</v>
      </c>
      <c r="C216" s="368" t="str">
        <f>'Data Plani vs Ejecutado POA2022'!C204</f>
        <v xml:space="preserve">Porcentaje de cumplimiento en escala objetivo logrado en el Sistema de Gestión de Compras Públicas  (SISCOMPRAS )  </v>
      </c>
      <c r="D216" s="394" t="str">
        <f>'Data Plani vs Ejecutado POA2022'!D204</f>
        <v xml:space="preserve">1.Monitoreo de  la gestión de la unidad de compras 2. Remitir informes de hallazgos en el Portal Transaccional </v>
      </c>
      <c r="E216" s="394">
        <f>'Data Plani vs Ejecutado POA2022'!E204</f>
        <v>1</v>
      </c>
      <c r="F216" s="394">
        <f>'Data Plani vs Ejecutado POA2022'!F204</f>
        <v>1</v>
      </c>
      <c r="G216" s="394">
        <f>'Data Plani vs Ejecutado POA2022'!G204</f>
        <v>1</v>
      </c>
      <c r="H216" s="368">
        <f>'Data Plani vs Ejecutado POA2022'!I204</f>
        <v>1</v>
      </c>
      <c r="I216" s="368">
        <f>'Data Plani vs Ejecutado POA2022'!J204</f>
        <v>1</v>
      </c>
      <c r="J216" s="368">
        <f>'Data Plani vs Ejecutado POA2022'!K204</f>
        <v>1</v>
      </c>
      <c r="K216" s="395">
        <f>'Data Plani vs Ejecutado POA2022'!L204</f>
        <v>0</v>
      </c>
      <c r="L216" s="395">
        <f>'Data Plani vs Ejecutado POA2022'!N204</f>
        <v>1</v>
      </c>
      <c r="M216" s="395">
        <f>'Data Plani vs Ejecutado POA2022'!O204</f>
        <v>1</v>
      </c>
      <c r="N216" s="395">
        <f>'Data Plani vs Ejecutado POA2022'!P204</f>
        <v>1</v>
      </c>
      <c r="O216" s="395"/>
      <c r="P216" s="395">
        <f>'Data Plani vs Ejecutado POA2022'!R204</f>
        <v>1</v>
      </c>
      <c r="Q216" s="403"/>
      <c r="R216" s="403"/>
      <c r="S216" s="403"/>
      <c r="T216" s="403"/>
      <c r="U216" s="404"/>
      <c r="V216" s="370">
        <v>1</v>
      </c>
      <c r="W216" s="370">
        <f t="shared" si="28"/>
        <v>1</v>
      </c>
      <c r="X216" s="401">
        <f t="shared" si="29"/>
        <v>1</v>
      </c>
      <c r="Y216" s="478">
        <f t="shared" si="27"/>
        <v>1</v>
      </c>
    </row>
    <row r="217" spans="1:25" s="402" customFormat="1" ht="104" outlineLevel="2">
      <c r="A217" s="441" t="str">
        <f>'Data Plani vs Ejecutado POA2022'!A205</f>
        <v xml:space="preserve">Departamento de Fortalecimiento Institucional </v>
      </c>
      <c r="B217" s="394" t="str">
        <f>'Data Plani vs Ejecutado POA2022'!B205</f>
        <v>Cumplimiento de las Normas Básicas de Control Interno ( NOBACI )</v>
      </c>
      <c r="C217" s="368" t="str">
        <f>'Data Plani vs Ejecutado POA2022'!C205</f>
        <v>Porcentaje de cumplimiento en escala objetivo logrado en las Normas Básicas de Control Interno ( NOBACI)</v>
      </c>
      <c r="D217" s="394" t="str">
        <f>'Data Plani vs Ejecutado POA2022'!D205</f>
        <v>1. Actualizar las evidencias de los requerimientos establecidos 2.Realizar auditoría interna a las diferentes áreas en seguimiento al cumplimiento de los requerimientos establecidos 3.Elaborar informes de seguimientos.</v>
      </c>
      <c r="E217" s="394">
        <f>'Data Plani vs Ejecutado POA2022'!E205</f>
        <v>0</v>
      </c>
      <c r="F217" s="394">
        <f>'Data Plani vs Ejecutado POA2022'!F205</f>
        <v>0</v>
      </c>
      <c r="G217" s="394">
        <f>'Data Plani vs Ejecutado POA2022'!G205</f>
        <v>0.4</v>
      </c>
      <c r="H217" s="368">
        <f>'Data Plani vs Ejecutado POA2022'!I205</f>
        <v>0.4</v>
      </c>
      <c r="I217" s="368">
        <f>'Data Plani vs Ejecutado POA2022'!J205</f>
        <v>1</v>
      </c>
      <c r="J217" s="368">
        <f>'Data Plani vs Ejecutado POA2022'!K205</f>
        <v>1</v>
      </c>
      <c r="K217" s="395">
        <f>'Data Plani vs Ejecutado POA2022'!L205</f>
        <v>0</v>
      </c>
      <c r="L217" s="395">
        <f>'Data Plani vs Ejecutado POA2022'!N205</f>
        <v>0</v>
      </c>
      <c r="M217" s="395">
        <f>'Data Plani vs Ejecutado POA2022'!O205</f>
        <v>0</v>
      </c>
      <c r="N217" s="395">
        <f>'Data Plani vs Ejecutado POA2022'!P205</f>
        <v>0.4</v>
      </c>
      <c r="O217" s="395"/>
      <c r="P217" s="395">
        <f>'Data Plani vs Ejecutado POA2022'!R205</f>
        <v>0.4</v>
      </c>
      <c r="Q217" s="403"/>
      <c r="R217" s="403"/>
      <c r="S217" s="403"/>
      <c r="T217" s="403"/>
      <c r="U217" s="404"/>
      <c r="V217" s="370">
        <v>0.4</v>
      </c>
      <c r="W217" s="370">
        <f t="shared" si="28"/>
        <v>0.26666666666666666</v>
      </c>
      <c r="X217" s="401">
        <f t="shared" si="29"/>
        <v>0.26666666666666666</v>
      </c>
      <c r="Y217" s="478">
        <f t="shared" si="27"/>
        <v>0.33333333333333337</v>
      </c>
    </row>
    <row r="218" spans="1:25" s="402" customFormat="1" ht="169" outlineLevel="2">
      <c r="A218" s="441" t="str">
        <f>'Data Plani vs Ejecutado POA2022'!A206</f>
        <v xml:space="preserve">Departamento de Fortalecimiento Institucional </v>
      </c>
      <c r="B218" s="394" t="str">
        <f>'Data Plani vs Ejecutado POA2022'!B206</f>
        <v>Cumplimiento en el Portal Único de Transparencia y Cumplimiento Ley 200-04</v>
      </c>
      <c r="C218" s="368" t="str">
        <f>'Data Plani vs Ejecutado POA2022'!C206</f>
        <v>Porcentaje de cumplimiento en escala objetivo logrado en el Portal Único de Transparencia y Cumplimiento Ley 200-04</v>
      </c>
      <c r="D218" s="394" t="str">
        <f>'Data Plani vs Ejecutado POA2022'!D206</f>
        <v>1. Recibir las solicitudes de información 2.Tramitar las solicitudes a las áreas competentes 3.Emitir comunicaciones de remisión de solicitudes. 4.Dar seguimiento a las solicitudes. 5. Recopilar y entregar las informaciones solicitadas a los usuarios. 6.Realizar la revisión del SAIP.  7.Actualizar informe mensual para el control de respuesta de  las solicitudes.</v>
      </c>
      <c r="E218" s="394">
        <f>'Data Plani vs Ejecutado POA2022'!E206</f>
        <v>1</v>
      </c>
      <c r="F218" s="394">
        <f>'Data Plani vs Ejecutado POA2022'!F206</f>
        <v>1</v>
      </c>
      <c r="G218" s="394">
        <f>'Data Plani vs Ejecutado POA2022'!G206</f>
        <v>1</v>
      </c>
      <c r="H218" s="368">
        <f>'Data Plani vs Ejecutado POA2022'!I206</f>
        <v>1</v>
      </c>
      <c r="I218" s="368">
        <f>'Data Plani vs Ejecutado POA2022'!J206</f>
        <v>1</v>
      </c>
      <c r="J218" s="368">
        <f>'Data Plani vs Ejecutado POA2022'!K206</f>
        <v>1</v>
      </c>
      <c r="K218" s="395">
        <f>'Data Plani vs Ejecutado POA2022'!L206</f>
        <v>0</v>
      </c>
      <c r="L218" s="395">
        <f>'Data Plani vs Ejecutado POA2022'!N206</f>
        <v>1</v>
      </c>
      <c r="M218" s="395">
        <f>'Data Plani vs Ejecutado POA2022'!O206</f>
        <v>1</v>
      </c>
      <c r="N218" s="395">
        <f>'Data Plani vs Ejecutado POA2022'!P206</f>
        <v>1</v>
      </c>
      <c r="O218" s="395"/>
      <c r="P218" s="395">
        <f>'Data Plani vs Ejecutado POA2022'!R206</f>
        <v>1</v>
      </c>
      <c r="Q218" s="403"/>
      <c r="R218" s="403"/>
      <c r="S218" s="403"/>
      <c r="T218" s="403"/>
      <c r="U218" s="404"/>
      <c r="V218" s="370">
        <v>1</v>
      </c>
      <c r="W218" s="370">
        <f t="shared" si="28"/>
        <v>1</v>
      </c>
      <c r="X218" s="401">
        <f t="shared" si="29"/>
        <v>1</v>
      </c>
      <c r="Y218" s="478">
        <f t="shared" si="27"/>
        <v>1</v>
      </c>
    </row>
    <row r="219" spans="1:25" s="402" customFormat="1" ht="52" outlineLevel="2">
      <c r="A219" s="441" t="str">
        <f>'Data Plani vs Ejecutado POA2022'!A207</f>
        <v xml:space="preserve">Departamento de Fortalecimiento Institucional </v>
      </c>
      <c r="B219" s="394" t="str">
        <f>'Data Plani vs Ejecutado POA2022'!B207</f>
        <v xml:space="preserve">Implementación de Manuales , Politicas de procedimientos internos </v>
      </c>
      <c r="C219" s="368" t="str">
        <f>'Data Plani vs Ejecutado POA2022'!C207</f>
        <v xml:space="preserve">Porcentaje de cumplimiento de las áreas </v>
      </c>
      <c r="D219" s="394" t="str">
        <f>'Data Plani vs Ejecutado POA2022'!D207</f>
        <v xml:space="preserve">1. Levantamiento interno. 2. Jornadas de socialización con los colaboradores. 3.Remitir como evidencia a la carga de NOBACI   </v>
      </c>
      <c r="E219" s="394">
        <f>'Data Plani vs Ejecutado POA2022'!E207</f>
        <v>1</v>
      </c>
      <c r="F219" s="394">
        <f>'Data Plani vs Ejecutado POA2022'!F207</f>
        <v>1</v>
      </c>
      <c r="G219" s="394">
        <f>'Data Plani vs Ejecutado POA2022'!G207</f>
        <v>0.8</v>
      </c>
      <c r="H219" s="368">
        <f>'Data Plani vs Ejecutado POA2022'!I207</f>
        <v>0</v>
      </c>
      <c r="I219" s="368">
        <f>'Data Plani vs Ejecutado POA2022'!J207</f>
        <v>0</v>
      </c>
      <c r="J219" s="368">
        <f>'Data Plani vs Ejecutado POA2022'!K207</f>
        <v>1</v>
      </c>
      <c r="K219" s="395">
        <f>'Data Plani vs Ejecutado POA2022'!L207</f>
        <v>0</v>
      </c>
      <c r="L219" s="395">
        <v>0.8</v>
      </c>
      <c r="M219" s="395" t="str">
        <f>'Data Plani vs Ejecutado POA2022'!O207</f>
        <v xml:space="preserve">  </v>
      </c>
      <c r="N219" s="395">
        <v>0.85</v>
      </c>
      <c r="O219" s="395"/>
      <c r="P219" s="395">
        <f>'Data Plani vs Ejecutado POA2022'!R207</f>
        <v>0.8</v>
      </c>
      <c r="Q219" s="403"/>
      <c r="R219" s="403"/>
      <c r="S219" s="403"/>
      <c r="T219" s="403"/>
      <c r="U219" s="404"/>
      <c r="V219" s="370">
        <v>0.85</v>
      </c>
      <c r="W219" s="370">
        <f t="shared" si="28"/>
        <v>0.81666666666666676</v>
      </c>
      <c r="X219" s="401">
        <f t="shared" si="29"/>
        <v>0.81666666666666676</v>
      </c>
      <c r="Y219" s="478">
        <f t="shared" si="27"/>
        <v>0.83333333333333337</v>
      </c>
    </row>
    <row r="220" spans="1:25" s="402" customFormat="1" ht="52" outlineLevel="2">
      <c r="A220" s="441" t="str">
        <f>'Data Plani vs Ejecutado POA2022'!A208</f>
        <v xml:space="preserve">Departamento de Fortalecimiento Institucional </v>
      </c>
      <c r="B220" s="394" t="str">
        <f>'Data Plani vs Ejecutado POA2022'!B208</f>
        <v xml:space="preserve">Medición de la satisfacción ciudadana </v>
      </c>
      <c r="C220" s="368" t="str">
        <f>'Data Plani vs Ejecutado POA2022'!C208</f>
        <v>Cantidad  de  encuestas realizadas</v>
      </c>
      <c r="D220" s="394" t="str">
        <f>'Data Plani vs Ejecutado POA2022'!D208</f>
        <v xml:space="preserve">1.Diseño de encuesta. 2. Remisión de encuesta a las áreas prestadoras de servicios. 3. Realizar informe de resultados </v>
      </c>
      <c r="E220" s="394">
        <f>'Data Plani vs Ejecutado POA2022'!E208</f>
        <v>0</v>
      </c>
      <c r="F220" s="394">
        <f>'Data Plani vs Ejecutado POA2022'!F208</f>
        <v>1</v>
      </c>
      <c r="G220" s="394">
        <f>'Data Plani vs Ejecutado POA2022'!G208</f>
        <v>0</v>
      </c>
      <c r="H220" s="368">
        <f>'Data Plani vs Ejecutado POA2022'!I208</f>
        <v>0</v>
      </c>
      <c r="I220" s="368">
        <f>'Data Plani vs Ejecutado POA2022'!J208</f>
        <v>1</v>
      </c>
      <c r="J220" s="368">
        <f>'Data Plani vs Ejecutado POA2022'!K208</f>
        <v>0</v>
      </c>
      <c r="K220" s="395">
        <f>'Data Plani vs Ejecutado POA2022'!L208</f>
        <v>0</v>
      </c>
      <c r="L220" s="395"/>
      <c r="M220" s="395">
        <f>'Data Plani vs Ejecutado POA2022'!O208</f>
        <v>1</v>
      </c>
      <c r="N220" s="395">
        <f>'Data Plani vs Ejecutado POA2022'!P208</f>
        <v>1</v>
      </c>
      <c r="O220" s="395"/>
      <c r="P220" s="395" t="str">
        <f>'Data Plani vs Ejecutado POA2022'!R208</f>
        <v xml:space="preserve">  </v>
      </c>
      <c r="Q220" s="403"/>
      <c r="R220" s="403"/>
      <c r="S220" s="403"/>
      <c r="T220" s="403"/>
      <c r="U220" s="404"/>
      <c r="V220" s="370"/>
      <c r="W220" s="370">
        <f t="shared" si="28"/>
        <v>1</v>
      </c>
      <c r="X220" s="401">
        <f t="shared" si="29"/>
        <v>1</v>
      </c>
      <c r="Y220" s="478" t="str">
        <f t="shared" si="27"/>
        <v xml:space="preserve">  </v>
      </c>
    </row>
    <row r="221" spans="1:25" s="402" customFormat="1" ht="91" outlineLevel="2">
      <c r="A221" s="441" t="str">
        <f>'Data Plani vs Ejecutado POA2022'!A209</f>
        <v xml:space="preserve">Departamento de Fortalecimiento Institucional </v>
      </c>
      <c r="B221" s="394" t="str">
        <f>'Data Plani vs Ejecutado POA2022'!B209</f>
        <v xml:space="preserve">Seguimiento de cumplimiento de los Planes de mejora </v>
      </c>
      <c r="C221" s="368" t="str">
        <f>'Data Plani vs Ejecutado POA2022'!C209</f>
        <v>Cantidad  de  actividades planteadas realizadas</v>
      </c>
      <c r="D221" s="394" t="str">
        <f>'Data Plani vs Ejecutado POA2022'!D209</f>
        <v xml:space="preserve">1. Seguimiento a lo planteado en el plan de mejora. 2.  Remitir al Minsiterio de Administración Pública como evidencia de ubducador del SISMAP                               3.Elaboración de informe de cumplimiento </v>
      </c>
      <c r="E221" s="394">
        <f>'Data Plani vs Ejecutado POA2022'!E209</f>
        <v>1</v>
      </c>
      <c r="F221" s="394">
        <f>'Data Plani vs Ejecutado POA2022'!F209</f>
        <v>1</v>
      </c>
      <c r="G221" s="394">
        <f>'Data Plani vs Ejecutado POA2022'!G209</f>
        <v>1</v>
      </c>
      <c r="H221" s="368">
        <f>'Data Plani vs Ejecutado POA2022'!I209</f>
        <v>1</v>
      </c>
      <c r="I221" s="368">
        <f>'Data Plani vs Ejecutado POA2022'!J209</f>
        <v>1</v>
      </c>
      <c r="J221" s="368">
        <f>'Data Plani vs Ejecutado POA2022'!K209</f>
        <v>1</v>
      </c>
      <c r="K221" s="395">
        <f>'Data Plani vs Ejecutado POA2022'!L209</f>
        <v>0</v>
      </c>
      <c r="L221" s="395">
        <f>'Data Plani vs Ejecutado POA2022'!N209</f>
        <v>1</v>
      </c>
      <c r="M221" s="395">
        <f>'Data Plani vs Ejecutado POA2022'!O209</f>
        <v>1</v>
      </c>
      <c r="N221" s="395">
        <f>'Data Plani vs Ejecutado POA2022'!P209</f>
        <v>1</v>
      </c>
      <c r="O221" s="395"/>
      <c r="P221" s="395">
        <f>'Data Plani vs Ejecutado POA2022'!R209</f>
        <v>1</v>
      </c>
      <c r="Q221" s="403"/>
      <c r="R221" s="403"/>
      <c r="S221" s="403"/>
      <c r="T221" s="403"/>
      <c r="U221" s="404"/>
      <c r="V221" s="370">
        <v>1</v>
      </c>
      <c r="W221" s="370">
        <f t="shared" si="28"/>
        <v>1</v>
      </c>
      <c r="X221" s="401">
        <f t="shared" si="29"/>
        <v>1</v>
      </c>
      <c r="Y221" s="478">
        <f t="shared" si="27"/>
        <v>1</v>
      </c>
    </row>
    <row r="222" spans="1:25" s="402" customFormat="1" ht="65" outlineLevel="2">
      <c r="A222" s="441" t="str">
        <f>'Data Plani vs Ejecutado POA2022'!A210</f>
        <v xml:space="preserve">Departamento de Fortalecimiento Institucional </v>
      </c>
      <c r="B222" s="394" t="str">
        <f>'Data Plani vs Ejecutado POA2022'!B210</f>
        <v xml:space="preserve">Elaboración de autoevaluación anual </v>
      </c>
      <c r="C222" s="368" t="str">
        <f>'Data Plani vs Ejecutado POA2022'!C210</f>
        <v xml:space="preserve">Autodianóstico remitido al Ministerio de Administración Pública </v>
      </c>
      <c r="D222" s="394" t="str">
        <f>'Data Plani vs Ejecutado POA2022'!D210</f>
        <v xml:space="preserve">1.Solicitar evidencias a  las áreas que se autoevaluan. 2.Elaboración del autodiagnóstico. 3.Elaboración de Plan de Acción de Mejora </v>
      </c>
      <c r="E222" s="394">
        <f>'Data Plani vs Ejecutado POA2022'!E210</f>
        <v>0</v>
      </c>
      <c r="F222" s="394">
        <f>'Data Plani vs Ejecutado POA2022'!F210</f>
        <v>1</v>
      </c>
      <c r="G222" s="394">
        <f>'Data Plani vs Ejecutado POA2022'!G210</f>
        <v>0</v>
      </c>
      <c r="H222" s="368">
        <f>'Data Plani vs Ejecutado POA2022'!I210</f>
        <v>0</v>
      </c>
      <c r="I222" s="368">
        <f>'Data Plani vs Ejecutado POA2022'!J210</f>
        <v>1</v>
      </c>
      <c r="J222" s="368">
        <f>'Data Plani vs Ejecutado POA2022'!K210</f>
        <v>0</v>
      </c>
      <c r="K222" s="395">
        <f>'Data Plani vs Ejecutado POA2022'!L210</f>
        <v>0</v>
      </c>
      <c r="L222" s="395"/>
      <c r="M222" s="395">
        <f>'Data Plani vs Ejecutado POA2022'!O210</f>
        <v>1</v>
      </c>
      <c r="N222" s="395">
        <f>'Data Plani vs Ejecutado POA2022'!P210</f>
        <v>1</v>
      </c>
      <c r="O222" s="395"/>
      <c r="P222" s="395" t="str">
        <f>'Data Plani vs Ejecutado POA2022'!R210</f>
        <v xml:space="preserve">  </v>
      </c>
      <c r="Q222" s="403"/>
      <c r="R222" s="403"/>
      <c r="S222" s="403"/>
      <c r="T222" s="403"/>
      <c r="U222" s="404"/>
      <c r="V222" s="370"/>
      <c r="W222" s="370">
        <f t="shared" si="28"/>
        <v>1</v>
      </c>
      <c r="X222" s="401">
        <f t="shared" si="29"/>
        <v>1</v>
      </c>
      <c r="Y222" s="478" t="str">
        <f t="shared" si="27"/>
        <v xml:space="preserve">  </v>
      </c>
    </row>
    <row r="223" spans="1:25" s="402" customFormat="1" ht="52" outlineLevel="2">
      <c r="A223" s="441" t="str">
        <f>'Data Plani vs Ejecutado POA2022'!A211</f>
        <v xml:space="preserve">Departamento de Fortalecimiento Institucional </v>
      </c>
      <c r="B223" s="394" t="str">
        <f>'Data Plani vs Ejecutado POA2022'!B211</f>
        <v xml:space="preserve">Obtener Certificación NORTIC E1 OGTIC </v>
      </c>
      <c r="C223" s="368" t="str">
        <f>'Data Plani vs Ejecutado POA2022'!C211</f>
        <v>Renovación de las licencias NORTIC A2</v>
      </c>
      <c r="D223" s="394" t="str">
        <f>'Data Plani vs Ejecutado POA2022'!D211</f>
        <v>1. Realizar solicitud y darle seguimiento. 2.Presentar evidencias.   3.Implementar sello de certificación.</v>
      </c>
      <c r="E223" s="394">
        <f>'Data Plani vs Ejecutado POA2022'!E211</f>
        <v>0</v>
      </c>
      <c r="F223" s="394">
        <f>'Data Plani vs Ejecutado POA2022'!F211</f>
        <v>0</v>
      </c>
      <c r="G223" s="394">
        <f>'Data Plani vs Ejecutado POA2022'!G211</f>
        <v>1</v>
      </c>
      <c r="H223" s="368">
        <f>'Data Plani vs Ejecutado POA2022'!I211</f>
        <v>0</v>
      </c>
      <c r="I223" s="368">
        <f>'Data Plani vs Ejecutado POA2022'!J211</f>
        <v>0</v>
      </c>
      <c r="J223" s="368">
        <f>'Data Plani vs Ejecutado POA2022'!K211</f>
        <v>1</v>
      </c>
      <c r="K223" s="395">
        <f>'Data Plani vs Ejecutado POA2022'!L211</f>
        <v>0</v>
      </c>
      <c r="L223" s="395"/>
      <c r="M223" s="395" t="str">
        <f>'Data Plani vs Ejecutado POA2022'!O211</f>
        <v xml:space="preserve">  </v>
      </c>
      <c r="N223" s="395" t="str">
        <f>'Data Plani vs Ejecutado POA2022'!P211</f>
        <v xml:space="preserve">  </v>
      </c>
      <c r="O223" s="395"/>
      <c r="P223" s="395">
        <f>'Data Plani vs Ejecutado POA2022'!R211</f>
        <v>1</v>
      </c>
      <c r="Q223" s="403"/>
      <c r="R223" s="403"/>
      <c r="S223" s="403"/>
      <c r="T223" s="403"/>
      <c r="U223" s="404"/>
      <c r="V223" s="370"/>
      <c r="W223" s="370">
        <f t="shared" si="28"/>
        <v>1</v>
      </c>
      <c r="X223" s="401">
        <f t="shared" si="29"/>
        <v>1</v>
      </c>
      <c r="Y223" s="478" t="str">
        <f t="shared" si="27"/>
        <v xml:space="preserve">  </v>
      </c>
    </row>
    <row r="224" spans="1:25" s="402" customFormat="1" ht="65" outlineLevel="2">
      <c r="A224" s="441" t="str">
        <f>'Data Plani vs Ejecutado POA2022'!A212</f>
        <v xml:space="preserve">Departamento de Fortalecimiento Institucional </v>
      </c>
      <c r="B224" s="394" t="str">
        <f>'Data Plani vs Ejecutado POA2022'!B212</f>
        <v xml:space="preserve">Creación e implemntación de programa de responsabilidad social </v>
      </c>
      <c r="C224" s="368" t="str">
        <f>'Data Plani vs Ejecutado POA2022'!C212</f>
        <v xml:space="preserve">Cantidad  de actividades de responsabilidad social </v>
      </c>
      <c r="D224" s="394" t="str">
        <f>'Data Plani vs Ejecutado POA2022'!D212</f>
        <v xml:space="preserve">1. Organizar y coordinar  la actividad. 2.Distribución de los colaboradores para llevar a cabo la actividad. 3.Realizar lsitados de asistencia </v>
      </c>
      <c r="E224" s="394">
        <f>'Data Plani vs Ejecutado POA2022'!E212</f>
        <v>1</v>
      </c>
      <c r="F224" s="394">
        <f>'Data Plani vs Ejecutado POA2022'!F212</f>
        <v>0</v>
      </c>
      <c r="G224" s="394">
        <f>'Data Plani vs Ejecutado POA2022'!G212</f>
        <v>0</v>
      </c>
      <c r="H224" s="368">
        <f>'Data Plani vs Ejecutado POA2022'!I212</f>
        <v>1</v>
      </c>
      <c r="I224" s="368">
        <f>'Data Plani vs Ejecutado POA2022'!J212</f>
        <v>0</v>
      </c>
      <c r="J224" s="368">
        <f>'Data Plani vs Ejecutado POA2022'!K212</f>
        <v>0</v>
      </c>
      <c r="K224" s="395">
        <f>'Data Plani vs Ejecutado POA2022'!L212</f>
        <v>0</v>
      </c>
      <c r="L224" s="395">
        <f>'Data Plani vs Ejecutado POA2022'!N212</f>
        <v>1</v>
      </c>
      <c r="M224" s="395" t="str">
        <f>'Data Plani vs Ejecutado POA2022'!O212</f>
        <v xml:space="preserve">  </v>
      </c>
      <c r="N224" s="395" t="str">
        <f>'Data Plani vs Ejecutado POA2022'!P212</f>
        <v xml:space="preserve">  </v>
      </c>
      <c r="O224" s="395"/>
      <c r="P224" s="395" t="str">
        <f>'Data Plani vs Ejecutado POA2022'!R212</f>
        <v xml:space="preserve">  </v>
      </c>
      <c r="Q224" s="403"/>
      <c r="R224" s="403"/>
      <c r="S224" s="403"/>
      <c r="T224" s="403"/>
      <c r="U224" s="404"/>
      <c r="V224" s="370"/>
      <c r="W224" s="370">
        <f t="shared" si="28"/>
        <v>1</v>
      </c>
      <c r="X224" s="401">
        <f t="shared" si="29"/>
        <v>1</v>
      </c>
      <c r="Y224" s="478" t="str">
        <f t="shared" si="27"/>
        <v xml:space="preserve">  </v>
      </c>
    </row>
    <row r="225" spans="1:26" s="402" customFormat="1" ht="46.5" outlineLevel="2">
      <c r="A225" s="441" t="str">
        <f>'Data Plani vs Ejecutado POA2022'!A213</f>
        <v xml:space="preserve">Departamento de Fortalecimiento Institucional </v>
      </c>
      <c r="B225" s="394" t="str">
        <f>'Data Plani vs Ejecutado POA2022'!B213</f>
        <v>Gestión de riesgo del eje del Plan Estratégico  Fortalecimiento Institucional</v>
      </c>
      <c r="C225" s="368" t="str">
        <f>'Data Plani vs Ejecutado POA2022'!C213</f>
        <v xml:space="preserve">Seguimientos a las áreas de apoyo de la institución </v>
      </c>
      <c r="D225" s="394" t="str">
        <f>'Data Plani vs Ejecutado POA2022'!D213</f>
        <v xml:space="preserve">1. Levantamiento de dificultades                              2.Reuniones de seguimiento            </v>
      </c>
      <c r="E225" s="394">
        <f>'Data Plani vs Ejecutado POA2022'!E213</f>
        <v>0</v>
      </c>
      <c r="F225" s="394">
        <f>'Data Plani vs Ejecutado POA2022'!F213</f>
        <v>1</v>
      </c>
      <c r="G225" s="394">
        <f>'Data Plani vs Ejecutado POA2022'!G213</f>
        <v>1</v>
      </c>
      <c r="H225" s="368">
        <f>'Data Plani vs Ejecutado POA2022'!I213</f>
        <v>0</v>
      </c>
      <c r="I225" s="368">
        <f>'Data Plani vs Ejecutado POA2022'!J213</f>
        <v>1</v>
      </c>
      <c r="J225" s="368">
        <f>'Data Plani vs Ejecutado POA2022'!K213</f>
        <v>1</v>
      </c>
      <c r="K225" s="395">
        <f>'Data Plani vs Ejecutado POA2022'!L213</f>
        <v>0</v>
      </c>
      <c r="L225" s="395"/>
      <c r="M225" s="395">
        <f>'Data Plani vs Ejecutado POA2022'!O213</f>
        <v>1</v>
      </c>
      <c r="N225" s="395">
        <f>'Data Plani vs Ejecutado POA2022'!P213</f>
        <v>1</v>
      </c>
      <c r="O225" s="395"/>
      <c r="P225" s="395">
        <f>'Data Plani vs Ejecutado POA2022'!R213</f>
        <v>1</v>
      </c>
      <c r="Q225" s="403"/>
      <c r="R225" s="403"/>
      <c r="S225" s="403"/>
      <c r="T225" s="403"/>
      <c r="U225" s="404"/>
      <c r="V225" s="370"/>
      <c r="W225" s="370">
        <f t="shared" si="28"/>
        <v>1</v>
      </c>
      <c r="X225" s="401">
        <f t="shared" si="29"/>
        <v>1</v>
      </c>
      <c r="Y225" s="478" t="str">
        <f t="shared" si="27"/>
        <v xml:space="preserve">  </v>
      </c>
    </row>
    <row r="226" spans="1:26" s="402" customFormat="1" ht="91" outlineLevel="2">
      <c r="A226" s="441" t="str">
        <f>'Data Plani vs Ejecutado POA2022'!A214</f>
        <v xml:space="preserve">Departamento de Fortalecimiento Institucional </v>
      </c>
      <c r="B226" s="394" t="str">
        <f>'Data Plani vs Ejecutado POA2022'!B214</f>
        <v xml:space="preserve">Firma Digital </v>
      </c>
      <c r="C226" s="368" t="str">
        <f>'Data Plani vs Ejecutado POA2022'!C214</f>
        <v xml:space="preserve">Implementación de Firma Digital </v>
      </c>
      <c r="D226" s="394" t="str">
        <f>'Data Plani vs Ejecutado POA2022'!D214</f>
        <v xml:space="preserve">1. Levantamiento de documentos  requeridos por OGTIC 2. Reuniones virtuales presentación de proyecto 3. Capacitación equipo coordinador  4.Remisión de accesos a la plataforma Firma Gob </v>
      </c>
      <c r="E226" s="394">
        <f>'Data Plani vs Ejecutado POA2022'!E214</f>
        <v>0</v>
      </c>
      <c r="F226" s="394">
        <f>'Data Plani vs Ejecutado POA2022'!F214</f>
        <v>0</v>
      </c>
      <c r="G226" s="394">
        <f>'Data Plani vs Ejecutado POA2022'!G214</f>
        <v>0.85</v>
      </c>
      <c r="H226" s="368">
        <f>'Data Plani vs Ejecutado POA2022'!I214</f>
        <v>0.85</v>
      </c>
      <c r="I226" s="368">
        <f>'Data Plani vs Ejecutado POA2022'!J214</f>
        <v>1</v>
      </c>
      <c r="J226" s="368">
        <f>'Data Plani vs Ejecutado POA2022'!K214</f>
        <v>1</v>
      </c>
      <c r="K226" s="395">
        <f>'Data Plani vs Ejecutado POA2022'!L214</f>
        <v>0</v>
      </c>
      <c r="L226" s="395"/>
      <c r="M226" s="395">
        <f>'Data Plani vs Ejecutado POA2022'!O214</f>
        <v>0</v>
      </c>
      <c r="N226" s="395">
        <f>'Data Plani vs Ejecutado POA2022'!P214</f>
        <v>0.85</v>
      </c>
      <c r="O226" s="395"/>
      <c r="P226" s="395">
        <f>'Data Plani vs Ejecutado POA2022'!R214</f>
        <v>0.85</v>
      </c>
      <c r="Q226" s="403"/>
      <c r="R226" s="403"/>
      <c r="S226" s="403"/>
      <c r="T226" s="403"/>
      <c r="U226" s="404"/>
      <c r="V226" s="370">
        <v>0.95</v>
      </c>
      <c r="W226" s="370">
        <f t="shared" si="28"/>
        <v>0.85</v>
      </c>
      <c r="X226" s="401">
        <f t="shared" si="29"/>
        <v>0.85</v>
      </c>
      <c r="Y226" s="478">
        <f t="shared" si="27"/>
        <v>0.89999999999999991</v>
      </c>
    </row>
    <row r="227" spans="1:26" s="27" customFormat="1" ht="26" customHeight="1" outlineLevel="1">
      <c r="A227" s="439" t="s">
        <v>576</v>
      </c>
      <c r="B227" s="396"/>
      <c r="C227" s="397"/>
      <c r="D227" s="396"/>
      <c r="E227" s="397"/>
      <c r="F227" s="397"/>
      <c r="G227" s="397"/>
      <c r="H227" s="397"/>
      <c r="I227" s="397"/>
      <c r="J227" s="398"/>
      <c r="K227" s="377"/>
      <c r="L227" s="377">
        <f>AVERAGE(L210:L226)</f>
        <v>0.79999999999999993</v>
      </c>
      <c r="M227" s="377">
        <f t="shared" ref="M227:O227" si="30">AVERAGE(M210:M226)</f>
        <v>0.7142857142857143</v>
      </c>
      <c r="N227" s="377">
        <f t="shared" si="30"/>
        <v>0.86</v>
      </c>
      <c r="O227" s="377">
        <f t="shared" si="30"/>
        <v>0</v>
      </c>
      <c r="P227" s="377">
        <f>AVERAGE(P210:P226)</f>
        <v>0.84642857142857142</v>
      </c>
      <c r="Q227" s="374"/>
      <c r="R227" s="374"/>
      <c r="S227" s="374"/>
      <c r="T227" s="374"/>
      <c r="U227" s="378"/>
      <c r="V227" s="377">
        <f>AVERAGE(V210:V226)</f>
        <v>0.83333333333333337</v>
      </c>
      <c r="W227" s="361"/>
      <c r="X227" s="379" t="s">
        <v>437</v>
      </c>
      <c r="Y227" s="478"/>
    </row>
    <row r="228" spans="1:26" s="347" customFormat="1" ht="26" customHeight="1" outlineLevel="1">
      <c r="A228" s="433" t="s">
        <v>422</v>
      </c>
      <c r="B228" s="423"/>
      <c r="C228" s="423"/>
      <c r="D228" s="423"/>
      <c r="E228" s="423"/>
      <c r="F228" s="423"/>
      <c r="G228" s="428">
        <f>SUBTOTAL(9,G15:G225)</f>
        <v>12009.599999999997</v>
      </c>
      <c r="H228" s="428"/>
      <c r="I228" s="428"/>
      <c r="J228" s="428">
        <f>SUBTOTAL(9,$J15:$J225)</f>
        <v>11581</v>
      </c>
      <c r="K228" s="377"/>
      <c r="L228" s="377">
        <f>AVERAGE(L28,L54,L61,L71,L87,L102,L110,L137,L158,L192,L199,L209,L227)</f>
        <v>0.83291838968819887</v>
      </c>
      <c r="M228" s="377">
        <f t="shared" ref="M228:P228" si="31">AVERAGE(M28,M54,M61,M71,M87,M102,M110,M137,M158,M192,M199,M209,M227)</f>
        <v>0.7142857142857143</v>
      </c>
      <c r="N228" s="377">
        <f t="shared" si="31"/>
        <v>0.98923076923076914</v>
      </c>
      <c r="O228" s="377">
        <f t="shared" si="31"/>
        <v>0</v>
      </c>
      <c r="P228" s="377">
        <f t="shared" si="31"/>
        <v>0.74546741810216888</v>
      </c>
      <c r="Q228" s="366"/>
      <c r="R228" s="366"/>
      <c r="S228" s="366"/>
      <c r="T228" s="366"/>
      <c r="U228" s="424"/>
      <c r="V228" s="377">
        <f t="shared" ref="V228" si="32">AVERAGE(V28,V54,V61,V71,V87,V102,V110,V137,V158,V192,V199,V209,V227)</f>
        <v>0.78433846562541687</v>
      </c>
      <c r="W228" s="361"/>
      <c r="X228" s="425" t="s">
        <v>437</v>
      </c>
      <c r="Y228" s="478">
        <f>AVERAGE(Y16:Y226)</f>
        <v>0.84846173055627938</v>
      </c>
      <c r="Z228" s="483"/>
    </row>
    <row r="229" spans="1:26" ht="30" customHeight="1">
      <c r="B229" s="18"/>
      <c r="G229" s="426">
        <f>SUBTOTAL(9,G16:G226)</f>
        <v>12010.449999999997</v>
      </c>
      <c r="J229" s="426">
        <f>SUBTOTAL(9,$J16:$J226)</f>
        <v>11582</v>
      </c>
      <c r="K229" s="197"/>
      <c r="L229" s="197"/>
      <c r="M229" s="197"/>
      <c r="N229" s="197"/>
      <c r="O229" s="197"/>
      <c r="P229" s="197"/>
      <c r="U229" s="53"/>
      <c r="Y229" s="18"/>
      <c r="Z229" s="18"/>
    </row>
    <row r="230" spans="1:26">
      <c r="B230" s="18"/>
      <c r="I230" s="427">
        <f>G229/J229</f>
        <v>1.0369927473666032</v>
      </c>
      <c r="K230" s="197"/>
      <c r="L230" s="197"/>
      <c r="M230" s="197"/>
      <c r="N230" s="197"/>
      <c r="O230" s="197"/>
      <c r="P230" s="197"/>
      <c r="U230" s="53"/>
      <c r="Y230" s="18"/>
      <c r="Z230" s="18"/>
    </row>
    <row r="231" spans="1:26">
      <c r="K231" s="197"/>
      <c r="L231" s="197"/>
      <c r="M231" s="197"/>
      <c r="N231" s="197"/>
      <c r="O231" s="197"/>
      <c r="P231" s="197"/>
      <c r="U231" s="53"/>
    </row>
    <row r="232" spans="1:26">
      <c r="K232" s="197"/>
      <c r="L232" s="197"/>
      <c r="M232" s="197"/>
      <c r="N232" s="197"/>
      <c r="O232" s="197"/>
      <c r="P232" s="197"/>
      <c r="U232" s="53"/>
    </row>
    <row r="233" spans="1:26">
      <c r="K233" s="197"/>
      <c r="L233" s="197"/>
      <c r="M233" s="197"/>
      <c r="N233" s="197"/>
      <c r="O233" s="197"/>
      <c r="P233" s="197"/>
      <c r="U233" s="53"/>
    </row>
    <row r="234" spans="1:26">
      <c r="K234" s="197"/>
      <c r="L234" s="197"/>
      <c r="M234" s="197"/>
      <c r="N234" s="197"/>
      <c r="O234" s="197"/>
      <c r="P234" s="197"/>
      <c r="U234" s="53"/>
    </row>
    <row r="235" spans="1:26">
      <c r="K235" s="197"/>
      <c r="L235" s="197"/>
      <c r="M235" s="197"/>
      <c r="N235" s="197"/>
      <c r="O235" s="197"/>
      <c r="P235" s="197"/>
      <c r="U235" s="53"/>
    </row>
    <row r="236" spans="1:26">
      <c r="K236" s="197"/>
      <c r="L236" s="197"/>
      <c r="M236" s="197"/>
      <c r="N236" s="197"/>
      <c r="O236" s="197"/>
      <c r="P236" s="197"/>
      <c r="U236" s="53"/>
    </row>
    <row r="237" spans="1:26">
      <c r="K237" s="197"/>
      <c r="L237" s="197"/>
      <c r="M237" s="197"/>
      <c r="N237" s="197"/>
      <c r="O237" s="197"/>
      <c r="P237" s="197"/>
      <c r="U237" s="53"/>
    </row>
    <row r="238" spans="1:26">
      <c r="K238" s="197"/>
      <c r="L238" s="197"/>
      <c r="M238" s="197"/>
      <c r="N238" s="197"/>
      <c r="O238" s="197"/>
      <c r="P238" s="197"/>
      <c r="U238" s="53"/>
    </row>
    <row r="239" spans="1:26">
      <c r="K239" s="197"/>
      <c r="L239" s="197"/>
      <c r="M239" s="197"/>
      <c r="N239" s="197"/>
      <c r="O239" s="197"/>
      <c r="P239" s="197"/>
      <c r="U239" s="53"/>
    </row>
    <row r="240" spans="1:26">
      <c r="K240" s="197"/>
      <c r="L240" s="197"/>
      <c r="M240" s="197"/>
      <c r="N240" s="197"/>
      <c r="O240" s="197"/>
      <c r="P240" s="197"/>
    </row>
    <row r="241" spans="11:16">
      <c r="K241" s="197"/>
      <c r="L241" s="197"/>
      <c r="M241" s="197"/>
      <c r="N241" s="197"/>
      <c r="O241" s="197"/>
      <c r="P241" s="197"/>
    </row>
    <row r="242" spans="11:16">
      <c r="K242" s="197"/>
      <c r="L242" s="197"/>
      <c r="M242" s="197"/>
      <c r="N242" s="197"/>
      <c r="O242" s="197"/>
      <c r="P242" s="197"/>
    </row>
    <row r="243" spans="11:16">
      <c r="K243" s="197"/>
      <c r="L243" s="197"/>
      <c r="M243" s="197"/>
      <c r="N243" s="197"/>
      <c r="O243" s="197"/>
      <c r="P243" s="197"/>
    </row>
    <row r="244" spans="11:16">
      <c r="K244" s="197"/>
      <c r="L244" s="197"/>
      <c r="M244" s="197"/>
      <c r="N244" s="197"/>
      <c r="O244" s="197"/>
      <c r="P244" s="197"/>
    </row>
    <row r="245" spans="11:16">
      <c r="K245" s="197"/>
      <c r="L245" s="197"/>
      <c r="M245" s="197"/>
      <c r="N245" s="197"/>
      <c r="O245" s="197"/>
      <c r="P245" s="197"/>
    </row>
  </sheetData>
  <sheetProtection algorithmName="SHA-512" hashValue="jHSXEVs9TP+0cdj4v0dy68kksw05q3qHk5DIej+pCmSQyCo99pTDeKKP6l6u4jdp6MtkfmxHVEIriD5y3TiWqA==" saltValue="jn5EMPM8qfzzXLGW8eLwYQ==" spinCount="100000" sheet="1" objects="1" scenarios="1" selectLockedCells="1" selectUnlockedCells="1"/>
  <autoFilter ref="A15:Y230" xr:uid="{00000000-0001-0000-0400-000000000000}">
    <filterColumn colId="22" showButton="0"/>
  </autoFilter>
  <mergeCells count="1">
    <mergeCell ref="W15:X15"/>
  </mergeCells>
  <pageMargins left="0.70866141732283472" right="0.35433070866141736" top="0.62992125984251968" bottom="0.23622047244094491" header="0.23622047244094491" footer="0.15748031496062992"/>
  <pageSetup paperSize="5" scale="46" orientation="portrait" r:id="rId1"/>
  <rowBreaks count="13" manualBreakCount="13">
    <brk id="28" max="22" man="1"/>
    <brk id="54" max="22" man="1"/>
    <brk id="61" max="22" man="1"/>
    <brk id="71" max="22" man="1"/>
    <brk id="87" max="22" man="1"/>
    <brk id="102" max="22" man="1"/>
    <brk id="110" max="22" man="1"/>
    <brk id="137" max="22" man="1"/>
    <brk id="158" max="22" man="1"/>
    <brk id="192" max="22" man="1"/>
    <brk id="199" max="22" man="1"/>
    <brk id="209" max="22" man="1"/>
    <brk id="228" max="22" man="1"/>
  </rowBreaks>
  <drawing r:id="rId2"/>
  <mc:AlternateContent xmlns:mc="http://schemas.openxmlformats.org/markup-compatibility/2006">
    <mc:Choice Requires="v">
      <legacyDrawing r:id="rId3"/>
    </mc:Choice>
  </mc:AlternateContent>
</worksheet>
</file>

<file path=xl/worksheets/sheet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39997558519241921"/>
  </sheetPr>
  <dimension ref="A6:Z210"/>
  <sheetViews>
    <sheetView showGridLines="0" topLeftCell="A15" zoomScale="85" zoomScaleNormal="85" zoomScaleSheetLayoutView="73" workbookViewId="0">
      <pane ySplit="1" topLeftCell="A172" activePane="bottomLeft" state="frozen"/>
      <selection activeCell="F32" sqref="F32"/>
      <selection pane="bottomLeft" activeCell="G23" sqref="G23"/>
    </sheetView>
  </sheetViews>
  <sheetFormatPr baseColWidth="10" defaultColWidth="11.453125" defaultRowHeight="14.5" outlineLevelRow="2"/>
  <cols>
    <col min="1" max="1" width="27.7265625" style="207" customWidth="1"/>
    <col min="2" max="2" width="24.54296875" style="18" customWidth="1"/>
    <col min="3" max="3" width="19.26953125" style="18" customWidth="1"/>
    <col min="4" max="4" width="25" style="18" customWidth="1"/>
    <col min="5" max="7" width="10.54296875" style="18" customWidth="1"/>
    <col min="8" max="8" width="15.08984375" style="27" customWidth="1"/>
    <col min="9" max="9" width="14.7265625" style="27" customWidth="1"/>
    <col min="10" max="10" width="13.90625" style="27" customWidth="1"/>
    <col min="11" max="11" width="18.7265625" style="198" customWidth="1"/>
    <col min="12" max="16" width="15.453125" style="198" customWidth="1"/>
    <col min="17" max="17" width="11.453125" style="18" customWidth="1"/>
    <col min="18" max="18" width="11.54296875" style="18" customWidth="1"/>
    <col min="19" max="19" width="47.1796875" style="18" customWidth="1"/>
    <col min="20" max="20" width="37.81640625" style="18" customWidth="1"/>
    <col min="21" max="21" width="22.453125" style="18" customWidth="1"/>
    <col min="22" max="22" width="25" style="324" customWidth="1"/>
    <col min="23" max="23" width="11.453125" style="18"/>
    <col min="24" max="24" width="3.81640625" style="211" customWidth="1"/>
    <col min="25" max="25" width="25" style="311" customWidth="1"/>
    <col min="26" max="16384" width="11.453125" style="18"/>
  </cols>
  <sheetData>
    <row r="6" spans="1:26" ht="28.5">
      <c r="B6" s="185" t="s">
        <v>403</v>
      </c>
      <c r="C6" s="185"/>
      <c r="D6" s="185"/>
      <c r="E6" s="185"/>
      <c r="F6" s="185"/>
      <c r="G6" s="185"/>
      <c r="H6" s="186"/>
      <c r="I6" s="186"/>
      <c r="J6" s="186"/>
      <c r="K6" s="185"/>
      <c r="L6" s="185"/>
      <c r="M6" s="185"/>
      <c r="N6" s="185"/>
      <c r="O6" s="185"/>
      <c r="P6" s="185"/>
      <c r="Q6" s="132"/>
      <c r="R6" s="132"/>
      <c r="S6" s="132"/>
      <c r="T6" s="132"/>
      <c r="U6" s="132"/>
      <c r="V6" s="319"/>
      <c r="Y6" s="307"/>
    </row>
    <row r="11" spans="1:26" ht="21" customHeight="1">
      <c r="A11" s="133" t="s">
        <v>376</v>
      </c>
      <c r="B11" s="201"/>
      <c r="C11" s="134"/>
      <c r="D11" s="134"/>
      <c r="E11" s="134"/>
      <c r="F11" s="134"/>
      <c r="G11" s="134"/>
      <c r="H11" s="187"/>
      <c r="I11" s="187"/>
      <c r="J11" s="187"/>
      <c r="K11" s="134"/>
      <c r="L11" s="134"/>
      <c r="M11" s="134"/>
      <c r="N11" s="134"/>
      <c r="O11" s="134"/>
      <c r="P11" s="134"/>
      <c r="Q11" s="134"/>
      <c r="R11" s="134"/>
      <c r="S11" s="134"/>
      <c r="T11" s="134"/>
      <c r="U11" s="19"/>
      <c r="V11" s="320"/>
      <c r="Y11" s="308"/>
    </row>
    <row r="12" spans="1:26" ht="21" customHeight="1">
      <c r="A12" s="133" t="s">
        <v>377</v>
      </c>
      <c r="B12" s="201"/>
      <c r="C12" s="134"/>
      <c r="D12" s="134"/>
      <c r="E12" s="134"/>
      <c r="F12" s="134"/>
      <c r="G12" s="134"/>
      <c r="H12" s="187"/>
      <c r="I12" s="187"/>
      <c r="J12" s="187"/>
      <c r="K12" s="134"/>
      <c r="L12" s="134"/>
      <c r="M12" s="134"/>
      <c r="N12" s="134"/>
      <c r="O12" s="134"/>
      <c r="P12" s="134"/>
      <c r="Q12" s="134"/>
      <c r="R12" s="134"/>
      <c r="S12" s="134"/>
      <c r="T12" s="134"/>
      <c r="U12" s="20"/>
      <c r="V12" s="320"/>
      <c r="Y12" s="308"/>
    </row>
    <row r="13" spans="1:26" ht="27.75" customHeight="1">
      <c r="A13" s="208" t="s">
        <v>404</v>
      </c>
      <c r="B13" s="188"/>
      <c r="C13" s="188"/>
      <c r="D13" s="188"/>
      <c r="E13" s="189"/>
      <c r="F13" s="130"/>
      <c r="G13" s="130"/>
      <c r="H13" s="190"/>
      <c r="I13" s="190"/>
      <c r="J13" s="190"/>
      <c r="K13" s="191"/>
      <c r="L13" s="191"/>
      <c r="M13" s="191"/>
      <c r="N13" s="191"/>
      <c r="O13" s="191"/>
      <c r="P13" s="191"/>
      <c r="Q13" s="56"/>
      <c r="R13" s="57"/>
      <c r="S13" s="21"/>
      <c r="T13" s="22"/>
      <c r="V13" s="321"/>
      <c r="Y13" s="309"/>
    </row>
    <row r="14" spans="1:26" ht="33" customHeight="1">
      <c r="A14" s="209"/>
      <c r="B14" s="202"/>
      <c r="C14" s="192"/>
      <c r="D14" s="192"/>
      <c r="E14" s="131" t="s">
        <v>14</v>
      </c>
      <c r="F14" s="131"/>
      <c r="G14" s="131"/>
      <c r="H14" s="193"/>
      <c r="I14" s="193"/>
      <c r="J14" s="193"/>
      <c r="K14" s="194"/>
      <c r="L14" s="194"/>
      <c r="M14" s="194"/>
      <c r="N14" s="194"/>
      <c r="O14" s="194"/>
      <c r="P14" s="194"/>
      <c r="Q14" s="106"/>
      <c r="R14" s="106"/>
      <c r="S14" s="104" t="s">
        <v>12</v>
      </c>
      <c r="T14" s="104" t="s">
        <v>3</v>
      </c>
      <c r="U14" s="104" t="s">
        <v>239</v>
      </c>
      <c r="V14" s="322"/>
      <c r="Y14" s="310"/>
    </row>
    <row r="15" spans="1:26" s="107" customFormat="1" ht="41" customHeight="1">
      <c r="A15" s="94" t="str">
        <f>'Data Plani vs Ejecutado POA2022'!A15</f>
        <v>Area</v>
      </c>
      <c r="B15" s="203" t="str">
        <f>'Data Plani vs Ejecutado POA2022'!B15</f>
        <v xml:space="preserve">Producto </v>
      </c>
      <c r="C15" s="94" t="str">
        <f>'Data Plani vs Ejecutado POA2022'!C15</f>
        <v>Unidad de Medida</v>
      </c>
      <c r="D15" s="94" t="s">
        <v>1</v>
      </c>
      <c r="E15" s="78" t="str">
        <f>'Data Plani vs Ejecutado POA2022'!E15</f>
        <v>1er.Trim. Ejecutado</v>
      </c>
      <c r="F15" s="78" t="str">
        <f>'Data Plani vs Ejecutado POA2022'!F15</f>
        <v>2do. Trim. Ejecutado</v>
      </c>
      <c r="G15" s="78" t="str">
        <f>'Data Plani vs Ejecutado POA2022'!G15</f>
        <v>3er. Trim. Ejecutado</v>
      </c>
      <c r="H15" s="184" t="str">
        <f>'Data Plani vs Ejecutado POA2022'!I15</f>
        <v xml:space="preserve">Total Meta Física 1T, Planificada </v>
      </c>
      <c r="I15" s="184" t="str">
        <f>'Data Plani vs Ejecutado POA2022'!J15</f>
        <v xml:space="preserve">Total Meta Física T2, Planificada </v>
      </c>
      <c r="J15" s="184" t="str">
        <f>'Data Plani vs Ejecutado POA2022'!K15</f>
        <v xml:space="preserve">Total Meta Física 3T, Planificada </v>
      </c>
      <c r="K15" s="114" t="str">
        <f>'Data Plani vs Ejecutado POA2022'!L15</f>
        <v>1T %</v>
      </c>
      <c r="L15" s="114" t="str">
        <f>'Data Plani vs Ejecutado POA2022'!N15</f>
        <v>1T %</v>
      </c>
      <c r="M15" s="114" t="str">
        <f>'Data Plani vs Ejecutado POA2022'!O15</f>
        <v>2T %</v>
      </c>
      <c r="N15" s="114" t="str">
        <f>'Data Plani vs Ejecutado POA2022'!P15</f>
        <v>2T %</v>
      </c>
      <c r="O15" s="114" t="str">
        <f>'Data Plani vs Ejecutado POA2022'!Q15</f>
        <v>3T %</v>
      </c>
      <c r="P15" s="114" t="str">
        <f>'Data Plani vs Ejecutado POA2022'!R15</f>
        <v>3T %</v>
      </c>
      <c r="Q15" s="79" t="str">
        <f>'Data Plani vs Ejecutado POA2022'!T15</f>
        <v>Mujeres</v>
      </c>
      <c r="R15" s="79" t="str">
        <f>'Data Plani vs Ejecutado POA2022'!U15</f>
        <v>Total Ben.</v>
      </c>
      <c r="S15" s="95">
        <f>'Data Plani vs Ejecutado POA2022'!V15</f>
        <v>0</v>
      </c>
      <c r="T15" s="95">
        <f>'Data Plani vs Ejecutado POA2022'!W15</f>
        <v>0</v>
      </c>
      <c r="U15" s="95">
        <f>'Data Plani vs Ejecutado POA2022'!X15</f>
        <v>0</v>
      </c>
      <c r="V15" s="323" t="s">
        <v>1</v>
      </c>
      <c r="W15" s="549" t="s">
        <v>437</v>
      </c>
      <c r="X15" s="550"/>
      <c r="Y15" s="306" t="s">
        <v>510</v>
      </c>
    </row>
    <row r="16" spans="1:26" s="27" customFormat="1" ht="55.5" customHeight="1" outlineLevel="2">
      <c r="A16" s="153" t="str">
        <f>'Data Plani vs Ejecutado POA2022'!A16</f>
        <v>Departamento Programas y Proyectos Especiales</v>
      </c>
      <c r="B16" s="140" t="str">
        <f>'Data Plani vs Ejecutado POA2022'!B16</f>
        <v>Seguimiento a los acuerdos</v>
      </c>
      <c r="C16" s="25" t="str">
        <f>'Data Plani vs Ejecutado POA2022'!C16</f>
        <v>Convocatoria</v>
      </c>
      <c r="D16" s="135" t="s">
        <v>281</v>
      </c>
      <c r="E16" s="30">
        <f>'Data Plani vs Ejecutado POA2022'!E16</f>
        <v>19</v>
      </c>
      <c r="F16" s="30">
        <f>'Data Plani vs Ejecutado POA2022'!F16</f>
        <v>21</v>
      </c>
      <c r="G16" s="30">
        <f>'Data Plani vs Ejecutado POA2022'!G16</f>
        <v>23</v>
      </c>
      <c r="H16" s="30">
        <f>'Data Plani vs Ejecutado POA2022'!I16</f>
        <v>21</v>
      </c>
      <c r="I16" s="30">
        <f>'Data Plani vs Ejecutado POA2022'!J16</f>
        <v>21</v>
      </c>
      <c r="J16" s="30">
        <f>'Data Plani vs Ejecutado POA2022'!K16</f>
        <v>21</v>
      </c>
      <c r="K16" s="195">
        <f>'Data Plani vs Ejecutado POA2022'!L16</f>
        <v>0.90476190476190477</v>
      </c>
      <c r="L16" s="195">
        <f>'Data Plani vs Ejecutado POA2022'!N16</f>
        <v>0.90476190476190477</v>
      </c>
      <c r="M16" s="195">
        <f>'Data Plani vs Ejecutado POA2022'!O16</f>
        <v>1</v>
      </c>
      <c r="N16" s="195">
        <f>'Data Plani vs Ejecutado POA2022'!P16</f>
        <v>1</v>
      </c>
      <c r="O16" s="195">
        <f>'Data Plani vs Ejecutado POA2022'!Q16</f>
        <v>1.0952380952380953</v>
      </c>
      <c r="P16" s="195">
        <f>'Data Plani vs Ejecutado POA2022'!R16</f>
        <v>1</v>
      </c>
      <c r="Q16" s="26">
        <f>'Data Plani vs Ejecutado POA2022'!T16</f>
        <v>65</v>
      </c>
      <c r="R16" s="30">
        <f>'Data Plani vs Ejecutado POA2022'!U16</f>
        <v>65</v>
      </c>
      <c r="S16" s="64" t="str">
        <f>'Data Plani vs Ejecutado POA2022'!V16</f>
        <v>Oficios y Correos</v>
      </c>
      <c r="T16" s="135" t="str">
        <f>'Data Plani vs Ejecutado POA2022'!W16</f>
        <v>Cooperativas desarrolladas fruto de los acuerdos</v>
      </c>
      <c r="U16" s="136">
        <f>'Data Plani vs Ejecutado POA2022'!X16</f>
        <v>824000</v>
      </c>
      <c r="V16" s="496" t="s">
        <v>564</v>
      </c>
      <c r="W16" s="257">
        <f t="shared" ref="W16:W47" si="0">IF(X16&gt;100%,100%,AVERAGE(L16,N16,P16))</f>
        <v>0.96825396825396826</v>
      </c>
      <c r="X16" s="283">
        <f t="shared" ref="X16:X47" si="1">AVERAGE(L16,N16,P16)</f>
        <v>0.96825396825396826</v>
      </c>
      <c r="Y16" s="552">
        <v>0.86</v>
      </c>
      <c r="Z16" s="285"/>
    </row>
    <row r="17" spans="1:26" s="27" customFormat="1" ht="55.5" customHeight="1" outlineLevel="2">
      <c r="A17" s="153" t="str">
        <f>'Data Plani vs Ejecutado POA2022'!A17</f>
        <v>Departamento Programas y Proyectos Especiales</v>
      </c>
      <c r="B17" s="140" t="str">
        <f>'Data Plani vs Ejecutado POA2022'!B17</f>
        <v>Seguimiento a los acuerdos</v>
      </c>
      <c r="C17" s="25" t="str">
        <f>'Data Plani vs Ejecutado POA2022'!C17</f>
        <v>Reunión</v>
      </c>
      <c r="D17" s="135" t="s">
        <v>281</v>
      </c>
      <c r="E17" s="30">
        <f>'Data Plani vs Ejecutado POA2022'!E17</f>
        <v>25</v>
      </c>
      <c r="F17" s="30">
        <f>'Data Plani vs Ejecutado POA2022'!F17</f>
        <v>35</v>
      </c>
      <c r="G17" s="30">
        <f>'Data Plani vs Ejecutado POA2022'!G17</f>
        <v>48</v>
      </c>
      <c r="H17" s="30">
        <f>'Data Plani vs Ejecutado POA2022'!I17</f>
        <v>25</v>
      </c>
      <c r="I17" s="30">
        <f>'Data Plani vs Ejecutado POA2022'!J17</f>
        <v>35</v>
      </c>
      <c r="J17" s="30">
        <f>'Data Plani vs Ejecutado POA2022'!K17</f>
        <v>35</v>
      </c>
      <c r="K17" s="195">
        <f>'Data Plani vs Ejecutado POA2022'!L17</f>
        <v>1</v>
      </c>
      <c r="L17" s="195">
        <f>'Data Plani vs Ejecutado POA2022'!N17</f>
        <v>1</v>
      </c>
      <c r="M17" s="195">
        <f>'Data Plani vs Ejecutado POA2022'!O17</f>
        <v>1</v>
      </c>
      <c r="N17" s="195">
        <f>'Data Plani vs Ejecutado POA2022'!P17</f>
        <v>1</v>
      </c>
      <c r="O17" s="195">
        <f>'Data Plani vs Ejecutado POA2022'!Q17</f>
        <v>1.3714285714285714</v>
      </c>
      <c r="P17" s="195">
        <f>'Data Plani vs Ejecutado POA2022'!R17</f>
        <v>1</v>
      </c>
      <c r="Q17" s="30">
        <f>'Data Plani vs Ejecutado POA2022'!T17</f>
        <v>51</v>
      </c>
      <c r="R17" s="30">
        <f>'Data Plani vs Ejecutado POA2022'!U17</f>
        <v>51</v>
      </c>
      <c r="S17" s="64" t="str">
        <f>'Data Plani vs Ejecutado POA2022'!V17</f>
        <v>Informes y Fotos</v>
      </c>
      <c r="T17" s="137">
        <f>'Data Plani vs Ejecutado POA2022'!W17</f>
        <v>0</v>
      </c>
      <c r="U17" s="138">
        <f>'Data Plani vs Ejecutado POA2022'!X17</f>
        <v>0</v>
      </c>
      <c r="V17" s="498"/>
      <c r="W17" s="257">
        <f t="shared" si="0"/>
        <v>1</v>
      </c>
      <c r="X17" s="283">
        <f t="shared" si="1"/>
        <v>1</v>
      </c>
      <c r="Y17" s="553"/>
      <c r="Z17" s="285"/>
    </row>
    <row r="18" spans="1:26" s="27" customFormat="1" ht="55.5" customHeight="1" outlineLevel="2">
      <c r="A18" s="153" t="str">
        <f>'Data Plani vs Ejecutado POA2022'!A18</f>
        <v>Departamento Programas y Proyectos Especiales</v>
      </c>
      <c r="B18" s="140" t="str">
        <f>'Data Plani vs Ejecutado POA2022'!B18</f>
        <v>Seguimiento a los acuerdos</v>
      </c>
      <c r="C18" s="25" t="str">
        <f>'Data Plani vs Ejecutado POA2022'!C18</f>
        <v>Capacitación</v>
      </c>
      <c r="D18" s="135" t="s">
        <v>281</v>
      </c>
      <c r="E18" s="30">
        <f>'Data Plani vs Ejecutado POA2022'!E18</f>
        <v>24</v>
      </c>
      <c r="F18" s="30">
        <f>'Data Plani vs Ejecutado POA2022'!F18</f>
        <v>35</v>
      </c>
      <c r="G18" s="30">
        <f>'Data Plani vs Ejecutado POA2022'!G18</f>
        <v>12</v>
      </c>
      <c r="H18" s="30">
        <f>'Data Plani vs Ejecutado POA2022'!I18</f>
        <v>25</v>
      </c>
      <c r="I18" s="30">
        <f>'Data Plani vs Ejecutado POA2022'!J18</f>
        <v>35</v>
      </c>
      <c r="J18" s="30">
        <f>'Data Plani vs Ejecutado POA2022'!K18</f>
        <v>35</v>
      </c>
      <c r="K18" s="195">
        <f>'Data Plani vs Ejecutado POA2022'!L18</f>
        <v>0.96</v>
      </c>
      <c r="L18" s="195">
        <f>'Data Plani vs Ejecutado POA2022'!N18</f>
        <v>0.96</v>
      </c>
      <c r="M18" s="195">
        <f>'Data Plani vs Ejecutado POA2022'!O18</f>
        <v>1</v>
      </c>
      <c r="N18" s="195">
        <f>'Data Plani vs Ejecutado POA2022'!P18</f>
        <v>1</v>
      </c>
      <c r="O18" s="195">
        <f>'Data Plani vs Ejecutado POA2022'!Q18</f>
        <v>0.34285714285714286</v>
      </c>
      <c r="P18" s="195">
        <f>'Data Plani vs Ejecutado POA2022'!R18</f>
        <v>0.34285714285714286</v>
      </c>
      <c r="Q18" s="30">
        <f>'Data Plani vs Ejecutado POA2022'!T18</f>
        <v>1500</v>
      </c>
      <c r="R18" s="30">
        <f>'Data Plani vs Ejecutado POA2022'!U18</f>
        <v>71</v>
      </c>
      <c r="S18" s="64" t="str">
        <f>'Data Plani vs Ejecutado POA2022'!V18</f>
        <v>Formación de grupos y fotos</v>
      </c>
      <c r="T18" s="137">
        <f>'Data Plani vs Ejecutado POA2022'!W18</f>
        <v>0</v>
      </c>
      <c r="U18" s="138">
        <f>'Data Plani vs Ejecutado POA2022'!X18</f>
        <v>0</v>
      </c>
      <c r="V18" s="498"/>
      <c r="W18" s="257">
        <f t="shared" si="0"/>
        <v>0.76761904761904765</v>
      </c>
      <c r="X18" s="283">
        <f t="shared" si="1"/>
        <v>0.76761904761904765</v>
      </c>
      <c r="Y18" s="553"/>
      <c r="Z18" s="285"/>
    </row>
    <row r="19" spans="1:26" s="27" customFormat="1" ht="55.5" customHeight="1" outlineLevel="2">
      <c r="A19" s="153" t="str">
        <f>'Data Plani vs Ejecutado POA2022'!A19</f>
        <v>Departamento Programas y Proyectos Especiales</v>
      </c>
      <c r="B19" s="140" t="str">
        <f>'Data Plani vs Ejecutado POA2022'!B19</f>
        <v>Seguimiento a los acuerdos</v>
      </c>
      <c r="C19" s="25" t="str">
        <f>'Data Plani vs Ejecutado POA2022'!C19</f>
        <v>Formación</v>
      </c>
      <c r="D19" s="135" t="s">
        <v>281</v>
      </c>
      <c r="E19" s="30">
        <f>'Data Plani vs Ejecutado POA2022'!E19</f>
        <v>18</v>
      </c>
      <c r="F19" s="30">
        <f>'Data Plani vs Ejecutado POA2022'!F19</f>
        <v>35</v>
      </c>
      <c r="G19" s="30">
        <f>'Data Plani vs Ejecutado POA2022'!G19</f>
        <v>13</v>
      </c>
      <c r="H19" s="30">
        <f>'Data Plani vs Ejecutado POA2022'!I19</f>
        <v>25</v>
      </c>
      <c r="I19" s="30">
        <f>'Data Plani vs Ejecutado POA2022'!J19</f>
        <v>35</v>
      </c>
      <c r="J19" s="30">
        <f>'Data Plani vs Ejecutado POA2022'!K19</f>
        <v>35</v>
      </c>
      <c r="K19" s="195">
        <f>'Data Plani vs Ejecutado POA2022'!L19</f>
        <v>0.72</v>
      </c>
      <c r="L19" s="195">
        <f>'Data Plani vs Ejecutado POA2022'!N19</f>
        <v>0.72</v>
      </c>
      <c r="M19" s="195">
        <f>'Data Plani vs Ejecutado POA2022'!O19</f>
        <v>1</v>
      </c>
      <c r="N19" s="195">
        <f>'Data Plani vs Ejecutado POA2022'!P19</f>
        <v>1</v>
      </c>
      <c r="O19" s="195">
        <f>'Data Plani vs Ejecutado POA2022'!Q19</f>
        <v>0.37142857142857144</v>
      </c>
      <c r="P19" s="195">
        <f>'Data Plani vs Ejecutado POA2022'!R19</f>
        <v>0.37142857142857144</v>
      </c>
      <c r="Q19" s="30">
        <f>'Data Plani vs Ejecutado POA2022'!T19</f>
        <v>750</v>
      </c>
      <c r="R19" s="30">
        <f>'Data Plani vs Ejecutado POA2022'!U19</f>
        <v>66</v>
      </c>
      <c r="S19" s="64" t="str">
        <f>'Data Plani vs Ejecutado POA2022'!V19</f>
        <v>Comité Gestor y fotos</v>
      </c>
      <c r="T19" s="137">
        <f>'Data Plani vs Ejecutado POA2022'!W19</f>
        <v>0</v>
      </c>
      <c r="U19" s="138">
        <f>'Data Plani vs Ejecutado POA2022'!X19</f>
        <v>0</v>
      </c>
      <c r="V19" s="498"/>
      <c r="W19" s="257">
        <f t="shared" si="0"/>
        <v>0.69714285714285718</v>
      </c>
      <c r="X19" s="283">
        <f t="shared" si="1"/>
        <v>0.69714285714285718</v>
      </c>
      <c r="Y19" s="553"/>
      <c r="Z19" s="285"/>
    </row>
    <row r="20" spans="1:26" s="27" customFormat="1" ht="55.5" customHeight="1" outlineLevel="2">
      <c r="A20" s="153" t="str">
        <f>'Data Plani vs Ejecutado POA2022'!A20</f>
        <v>Departamento Programas y Proyectos Especiales</v>
      </c>
      <c r="B20" s="140" t="str">
        <f>'Data Plani vs Ejecutado POA2022'!B20</f>
        <v>Seguimiento a los acuerdos</v>
      </c>
      <c r="C20" s="25" t="str">
        <f>'Data Plani vs Ejecutado POA2022'!C20</f>
        <v>Seguimiento</v>
      </c>
      <c r="D20" s="135" t="s">
        <v>281</v>
      </c>
      <c r="E20" s="30">
        <f>'Data Plani vs Ejecutado POA2022'!E20</f>
        <v>14</v>
      </c>
      <c r="F20" s="30">
        <f>'Data Plani vs Ejecutado POA2022'!F20</f>
        <v>35</v>
      </c>
      <c r="G20" s="30">
        <f>'Data Plani vs Ejecutado POA2022'!G20</f>
        <v>41</v>
      </c>
      <c r="H20" s="30">
        <f>'Data Plani vs Ejecutado POA2022'!I20</f>
        <v>25</v>
      </c>
      <c r="I20" s="30">
        <f>'Data Plani vs Ejecutado POA2022'!J20</f>
        <v>35</v>
      </c>
      <c r="J20" s="30">
        <f>'Data Plani vs Ejecutado POA2022'!K20</f>
        <v>35</v>
      </c>
      <c r="K20" s="195">
        <f>'Data Plani vs Ejecutado POA2022'!L20</f>
        <v>0.56000000000000005</v>
      </c>
      <c r="L20" s="195">
        <f>'Data Plani vs Ejecutado POA2022'!N20</f>
        <v>0.56000000000000005</v>
      </c>
      <c r="M20" s="195">
        <f>'Data Plani vs Ejecutado POA2022'!O20</f>
        <v>1</v>
      </c>
      <c r="N20" s="195">
        <f>'Data Plani vs Ejecutado POA2022'!P20</f>
        <v>1</v>
      </c>
      <c r="O20" s="195">
        <f>'Data Plani vs Ejecutado POA2022'!Q20</f>
        <v>1.1714285714285715</v>
      </c>
      <c r="P20" s="195">
        <f>'Data Plani vs Ejecutado POA2022'!R20</f>
        <v>1</v>
      </c>
      <c r="Q20" s="30">
        <f>'Data Plani vs Ejecutado POA2022'!T20</f>
        <v>150</v>
      </c>
      <c r="R20" s="30">
        <f>'Data Plani vs Ejecutado POA2022'!U20</f>
        <v>90</v>
      </c>
      <c r="S20" s="64" t="str">
        <f>'Data Plani vs Ejecutado POA2022'!V20</f>
        <v>Decreto de incorporación</v>
      </c>
      <c r="T20" s="139">
        <f>'Data Plani vs Ejecutado POA2022'!W20</f>
        <v>0</v>
      </c>
      <c r="U20" s="138">
        <f>'Data Plani vs Ejecutado POA2022'!X20</f>
        <v>0</v>
      </c>
      <c r="V20" s="497"/>
      <c r="W20" s="257">
        <f t="shared" si="0"/>
        <v>0.85333333333333339</v>
      </c>
      <c r="X20" s="283">
        <f t="shared" si="1"/>
        <v>0.85333333333333339</v>
      </c>
      <c r="Y20" s="554"/>
      <c r="Z20" s="285"/>
    </row>
    <row r="21" spans="1:26" s="27" customFormat="1" ht="55.5" customHeight="1" outlineLevel="2">
      <c r="A21" s="153" t="str">
        <f>'Data Plani vs Ejecutado POA2022'!A21</f>
        <v>Departamento Programas y Proyectos Especiales</v>
      </c>
      <c r="B21" s="140" t="str">
        <f>'Data Plani vs Ejecutado POA2022'!B21</f>
        <v>Incorporación de cooperativas mediante de acuerdos</v>
      </c>
      <c r="C21" s="25" t="str">
        <f>'Data Plani vs Ejecutado POA2022'!C21</f>
        <v>Identificación</v>
      </c>
      <c r="D21" s="135" t="s">
        <v>290</v>
      </c>
      <c r="E21" s="30">
        <f>'Data Plani vs Ejecutado POA2022'!E21</f>
        <v>20</v>
      </c>
      <c r="F21" s="30">
        <f>'Data Plani vs Ejecutado POA2022'!F21</f>
        <v>35</v>
      </c>
      <c r="G21" s="30">
        <f>'Data Plani vs Ejecutado POA2022'!G21</f>
        <v>27</v>
      </c>
      <c r="H21" s="30">
        <f>'Data Plani vs Ejecutado POA2022'!I21</f>
        <v>25</v>
      </c>
      <c r="I21" s="30">
        <f>'Data Plani vs Ejecutado POA2022'!J21</f>
        <v>35</v>
      </c>
      <c r="J21" s="30">
        <f>'Data Plani vs Ejecutado POA2022'!K21</f>
        <v>35</v>
      </c>
      <c r="K21" s="195">
        <f>'Data Plani vs Ejecutado POA2022'!L21</f>
        <v>0.8</v>
      </c>
      <c r="L21" s="195">
        <f>'Data Plani vs Ejecutado POA2022'!N21</f>
        <v>0.8</v>
      </c>
      <c r="M21" s="195">
        <f>'Data Plani vs Ejecutado POA2022'!O21</f>
        <v>1</v>
      </c>
      <c r="N21" s="195">
        <f>'Data Plani vs Ejecutado POA2022'!P21</f>
        <v>1</v>
      </c>
      <c r="O21" s="195">
        <f>'Data Plani vs Ejecutado POA2022'!Q21</f>
        <v>0.77142857142857146</v>
      </c>
      <c r="P21" s="195">
        <f>'Data Plani vs Ejecutado POA2022'!R21</f>
        <v>0.77142857142857146</v>
      </c>
      <c r="Q21" s="28">
        <f>'Data Plani vs Ejecutado POA2022'!T21</f>
        <v>51</v>
      </c>
      <c r="R21" s="28">
        <f>'Data Plani vs Ejecutado POA2022'!U21</f>
        <v>82</v>
      </c>
      <c r="S21" s="140" t="str">
        <f>'Data Plani vs Ejecutado POA2022'!V21</f>
        <v>Lista de asistencia, fotos</v>
      </c>
      <c r="T21" s="135" t="str">
        <f>'Data Plani vs Ejecutado POA2022'!W21</f>
        <v>Motivación de sectores productivos para la incursión en el cooperativismo.</v>
      </c>
      <c r="U21" s="138">
        <f>'Data Plani vs Ejecutado POA2022'!X21</f>
        <v>0</v>
      </c>
      <c r="V21" s="555" t="s">
        <v>540</v>
      </c>
      <c r="W21" s="286">
        <f t="shared" si="0"/>
        <v>0.85714285714285721</v>
      </c>
      <c r="X21" s="283">
        <f t="shared" si="1"/>
        <v>0.85714285714285721</v>
      </c>
      <c r="Y21" s="552">
        <v>0.77</v>
      </c>
      <c r="Z21" s="285"/>
    </row>
    <row r="22" spans="1:26" s="27" customFormat="1" ht="55.5" customHeight="1" outlineLevel="2">
      <c r="A22" s="153" t="str">
        <f>'Data Plani vs Ejecutado POA2022'!A22</f>
        <v>Departamento Programas y Proyectos Especiales</v>
      </c>
      <c r="B22" s="140" t="str">
        <f>'Data Plani vs Ejecutado POA2022'!B22</f>
        <v>Incorporación de cooperativas mediante de acuerdos</v>
      </c>
      <c r="C22" s="25" t="str">
        <f>'Data Plani vs Ejecutado POA2022'!C22</f>
        <v>Convocatoria</v>
      </c>
      <c r="D22" s="135" t="s">
        <v>290</v>
      </c>
      <c r="E22" s="30">
        <f>'Data Plani vs Ejecutado POA2022'!E22</f>
        <v>23</v>
      </c>
      <c r="F22" s="30">
        <f>'Data Plani vs Ejecutado POA2022'!F22</f>
        <v>35</v>
      </c>
      <c r="G22" s="30">
        <f>'Data Plani vs Ejecutado POA2022'!G22</f>
        <v>48</v>
      </c>
      <c r="H22" s="30">
        <f>'Data Plani vs Ejecutado POA2022'!I22</f>
        <v>25</v>
      </c>
      <c r="I22" s="30">
        <f>'Data Plani vs Ejecutado POA2022'!J22</f>
        <v>35</v>
      </c>
      <c r="J22" s="30">
        <f>'Data Plani vs Ejecutado POA2022'!K22</f>
        <v>35</v>
      </c>
      <c r="K22" s="195">
        <f>'Data Plani vs Ejecutado POA2022'!L22</f>
        <v>0.92</v>
      </c>
      <c r="L22" s="195">
        <f>'Data Plani vs Ejecutado POA2022'!N22</f>
        <v>0.92</v>
      </c>
      <c r="M22" s="195">
        <f>'Data Plani vs Ejecutado POA2022'!O22</f>
        <v>1</v>
      </c>
      <c r="N22" s="195">
        <f>'Data Plani vs Ejecutado POA2022'!P22</f>
        <v>1</v>
      </c>
      <c r="O22" s="195">
        <f>'Data Plani vs Ejecutado POA2022'!Q22</f>
        <v>1.3714285714285714</v>
      </c>
      <c r="P22" s="195">
        <f>'Data Plani vs Ejecutado POA2022'!R22</f>
        <v>1</v>
      </c>
      <c r="Q22" s="30">
        <f>'Data Plani vs Ejecutado POA2022'!T22</f>
        <v>1</v>
      </c>
      <c r="R22" s="30">
        <f>'Data Plani vs Ejecutado POA2022'!U22</f>
        <v>106</v>
      </c>
      <c r="S22" s="141">
        <f>'Data Plani vs Ejecutado POA2022'!V22</f>
        <v>0</v>
      </c>
      <c r="T22" s="137">
        <f>'Data Plani vs Ejecutado POA2022'!W22</f>
        <v>0</v>
      </c>
      <c r="U22" s="138">
        <f>'Data Plani vs Ejecutado POA2022'!X22</f>
        <v>0</v>
      </c>
      <c r="V22" s="556"/>
      <c r="W22" s="286">
        <f t="shared" si="0"/>
        <v>0.97333333333333327</v>
      </c>
      <c r="X22" s="283">
        <f t="shared" si="1"/>
        <v>0.97333333333333327</v>
      </c>
      <c r="Y22" s="553"/>
      <c r="Z22" s="285"/>
    </row>
    <row r="23" spans="1:26" s="27" customFormat="1" ht="55.5" customHeight="1" outlineLevel="2">
      <c r="A23" s="153" t="str">
        <f>'Data Plani vs Ejecutado POA2022'!A23</f>
        <v>Departamento Programas y Proyectos Especiales</v>
      </c>
      <c r="B23" s="140" t="str">
        <f>'Data Plani vs Ejecutado POA2022'!B23</f>
        <v>Incorporación de cooperativas mediante de acuerdos</v>
      </c>
      <c r="C23" s="25" t="str">
        <f>'Data Plani vs Ejecutado POA2022'!C23</f>
        <v>Reunión</v>
      </c>
      <c r="D23" s="135" t="s">
        <v>290</v>
      </c>
      <c r="E23" s="30">
        <f>'Data Plani vs Ejecutado POA2022'!E23</f>
        <v>25</v>
      </c>
      <c r="F23" s="30">
        <f>'Data Plani vs Ejecutado POA2022'!F23</f>
        <v>35</v>
      </c>
      <c r="G23" s="30">
        <f>'Data Plani vs Ejecutado POA2022'!G23</f>
        <v>9</v>
      </c>
      <c r="H23" s="30">
        <f>'Data Plani vs Ejecutado POA2022'!I23</f>
        <v>25</v>
      </c>
      <c r="I23" s="30">
        <f>'Data Plani vs Ejecutado POA2022'!J23</f>
        <v>35</v>
      </c>
      <c r="J23" s="30">
        <f>'Data Plani vs Ejecutado POA2022'!K23</f>
        <v>35</v>
      </c>
      <c r="K23" s="195">
        <f>'Data Plani vs Ejecutado POA2022'!L23</f>
        <v>1</v>
      </c>
      <c r="L23" s="195">
        <f>'Data Plani vs Ejecutado POA2022'!N23</f>
        <v>1</v>
      </c>
      <c r="M23" s="195">
        <f>'Data Plani vs Ejecutado POA2022'!O23</f>
        <v>1</v>
      </c>
      <c r="N23" s="195">
        <f>'Data Plani vs Ejecutado POA2022'!P23</f>
        <v>1</v>
      </c>
      <c r="O23" s="195">
        <f>'Data Plani vs Ejecutado POA2022'!Q23</f>
        <v>0.25714285714285712</v>
      </c>
      <c r="P23" s="195">
        <f>'Data Plani vs Ejecutado POA2022'!R23</f>
        <v>0.25714285714285712</v>
      </c>
      <c r="Q23" s="30">
        <f>'Data Plani vs Ejecutado POA2022'!T23</f>
        <v>4761</v>
      </c>
      <c r="R23" s="30">
        <f>'Data Plani vs Ejecutado POA2022'!U23</f>
        <v>4761</v>
      </c>
      <c r="S23" s="141">
        <f>'Data Plani vs Ejecutado POA2022'!V23</f>
        <v>0</v>
      </c>
      <c r="T23" s="137">
        <f>'Data Plani vs Ejecutado POA2022'!W23</f>
        <v>0</v>
      </c>
      <c r="U23" s="138">
        <f>'Data Plani vs Ejecutado POA2022'!X23</f>
        <v>0</v>
      </c>
      <c r="V23" s="556"/>
      <c r="W23" s="286">
        <f t="shared" si="0"/>
        <v>0.75238095238095237</v>
      </c>
      <c r="X23" s="283">
        <f t="shared" si="1"/>
        <v>0.75238095238095237</v>
      </c>
      <c r="Y23" s="553"/>
      <c r="Z23" s="285"/>
    </row>
    <row r="24" spans="1:26" s="27" customFormat="1" ht="55.5" customHeight="1" outlineLevel="2">
      <c r="A24" s="153" t="str">
        <f>'Data Plani vs Ejecutado POA2022'!A24</f>
        <v>Departamento Programas y Proyectos Especiales</v>
      </c>
      <c r="B24" s="140" t="str">
        <f>'Data Plani vs Ejecutado POA2022'!B24</f>
        <v>Incorporación de cooperativas mediante de acuerdos</v>
      </c>
      <c r="C24" s="25" t="str">
        <f>'Data Plani vs Ejecutado POA2022'!C24</f>
        <v>Capacitación</v>
      </c>
      <c r="D24" s="135" t="s">
        <v>290</v>
      </c>
      <c r="E24" s="30">
        <f>'Data Plani vs Ejecutado POA2022'!E24</f>
        <v>16</v>
      </c>
      <c r="F24" s="30">
        <f>'Data Plani vs Ejecutado POA2022'!F24</f>
        <v>35</v>
      </c>
      <c r="G24" s="30">
        <f>'Data Plani vs Ejecutado POA2022'!G24</f>
        <v>6</v>
      </c>
      <c r="H24" s="30">
        <f>'Data Plani vs Ejecutado POA2022'!I24</f>
        <v>25</v>
      </c>
      <c r="I24" s="30">
        <f>'Data Plani vs Ejecutado POA2022'!J24</f>
        <v>35</v>
      </c>
      <c r="J24" s="30">
        <f>'Data Plani vs Ejecutado POA2022'!K24</f>
        <v>35</v>
      </c>
      <c r="K24" s="195">
        <f>'Data Plani vs Ejecutado POA2022'!L24</f>
        <v>0.64</v>
      </c>
      <c r="L24" s="195">
        <f>'Data Plani vs Ejecutado POA2022'!N24</f>
        <v>0.64</v>
      </c>
      <c r="M24" s="195">
        <f>'Data Plani vs Ejecutado POA2022'!O24</f>
        <v>1</v>
      </c>
      <c r="N24" s="195">
        <f>'Data Plani vs Ejecutado POA2022'!P24</f>
        <v>1</v>
      </c>
      <c r="O24" s="195">
        <f>'Data Plani vs Ejecutado POA2022'!Q24</f>
        <v>0.17142857142857143</v>
      </c>
      <c r="P24" s="195">
        <f>'Data Plani vs Ejecutado POA2022'!R24</f>
        <v>0.17142857142857143</v>
      </c>
      <c r="Q24" s="30">
        <f>'Data Plani vs Ejecutado POA2022'!T24</f>
        <v>2100</v>
      </c>
      <c r="R24" s="30">
        <f>'Data Plani vs Ejecutado POA2022'!U24</f>
        <v>2100</v>
      </c>
      <c r="S24" s="142">
        <f>'Data Plani vs Ejecutado POA2022'!V24</f>
        <v>0</v>
      </c>
      <c r="T24" s="137">
        <f>'Data Plani vs Ejecutado POA2022'!W24</f>
        <v>0</v>
      </c>
      <c r="U24" s="138">
        <f>'Data Plani vs Ejecutado POA2022'!X24</f>
        <v>0</v>
      </c>
      <c r="V24" s="556"/>
      <c r="W24" s="286">
        <f t="shared" si="0"/>
        <v>0.60380952380952391</v>
      </c>
      <c r="X24" s="283">
        <f t="shared" si="1"/>
        <v>0.60380952380952391</v>
      </c>
      <c r="Y24" s="553"/>
      <c r="Z24" s="285"/>
    </row>
    <row r="25" spans="1:26" s="27" customFormat="1" ht="55.5" customHeight="1" outlineLevel="2">
      <c r="A25" s="153" t="str">
        <f>'Data Plani vs Ejecutado POA2022'!A25</f>
        <v>Departamento Programas y Proyectos Especiales</v>
      </c>
      <c r="B25" s="140" t="str">
        <f>'Data Plani vs Ejecutado POA2022'!B25</f>
        <v>Incorporación de cooperativas mediante de acuerdos</v>
      </c>
      <c r="C25" s="25" t="str">
        <f>'Data Plani vs Ejecutado POA2022'!C25</f>
        <v>Formación</v>
      </c>
      <c r="D25" s="135" t="s">
        <v>290</v>
      </c>
      <c r="E25" s="30">
        <f>'Data Plani vs Ejecutado POA2022'!E25</f>
        <v>18</v>
      </c>
      <c r="F25" s="30">
        <f>'Data Plani vs Ejecutado POA2022'!F25</f>
        <v>35</v>
      </c>
      <c r="G25" s="30">
        <f>'Data Plani vs Ejecutado POA2022'!G25</f>
        <v>9</v>
      </c>
      <c r="H25" s="30">
        <f>'Data Plani vs Ejecutado POA2022'!I25</f>
        <v>25</v>
      </c>
      <c r="I25" s="30">
        <f>'Data Plani vs Ejecutado POA2022'!J25</f>
        <v>35</v>
      </c>
      <c r="J25" s="30">
        <f>'Data Plani vs Ejecutado POA2022'!K25</f>
        <v>35</v>
      </c>
      <c r="K25" s="195">
        <f>'Data Plani vs Ejecutado POA2022'!L25</f>
        <v>0.72</v>
      </c>
      <c r="L25" s="195">
        <f>'Data Plani vs Ejecutado POA2022'!N25</f>
        <v>0.72</v>
      </c>
      <c r="M25" s="195">
        <f>'Data Plani vs Ejecutado POA2022'!O25</f>
        <v>1</v>
      </c>
      <c r="N25" s="195">
        <f>'Data Plani vs Ejecutado POA2022'!P25</f>
        <v>1</v>
      </c>
      <c r="O25" s="195">
        <f>'Data Plani vs Ejecutado POA2022'!Q25</f>
        <v>0.25714285714285712</v>
      </c>
      <c r="P25" s="195">
        <f>'Data Plani vs Ejecutado POA2022'!R25</f>
        <v>0.25714285714285712</v>
      </c>
      <c r="Q25" s="30">
        <f>'Data Plani vs Ejecutado POA2022'!T25</f>
        <v>900</v>
      </c>
      <c r="R25" s="30">
        <f>'Data Plani vs Ejecutado POA2022'!U25</f>
        <v>900</v>
      </c>
      <c r="S25" s="42" t="str">
        <f>'Data Plani vs Ejecutado POA2022'!V25</f>
        <v>Comité Gestor y Fotos</v>
      </c>
      <c r="T25" s="137">
        <f>'Data Plani vs Ejecutado POA2022'!W25</f>
        <v>0</v>
      </c>
      <c r="U25" s="138">
        <f>'Data Plani vs Ejecutado POA2022'!X25</f>
        <v>0</v>
      </c>
      <c r="V25" s="556"/>
      <c r="W25" s="286">
        <f t="shared" si="0"/>
        <v>0.65904761904761899</v>
      </c>
      <c r="X25" s="283">
        <f t="shared" si="1"/>
        <v>0.65904761904761899</v>
      </c>
      <c r="Y25" s="553"/>
      <c r="Z25" s="285"/>
    </row>
    <row r="26" spans="1:26" s="27" customFormat="1" ht="55.5" customHeight="1" outlineLevel="2">
      <c r="A26" s="153" t="str">
        <f>'Data Plani vs Ejecutado POA2022'!A26</f>
        <v>Departamento Programas y Proyectos Especiales</v>
      </c>
      <c r="B26" s="140" t="str">
        <f>'Data Plani vs Ejecutado POA2022'!B26</f>
        <v>Incorporación de cooperativas mediante de acuerdos</v>
      </c>
      <c r="C26" s="25" t="str">
        <f>'Data Plani vs Ejecutado POA2022'!C26</f>
        <v>Seguimiento</v>
      </c>
      <c r="D26" s="135" t="s">
        <v>290</v>
      </c>
      <c r="E26" s="30">
        <f>'Data Plani vs Ejecutado POA2022'!E26</f>
        <v>15</v>
      </c>
      <c r="F26" s="30">
        <f>'Data Plani vs Ejecutado POA2022'!F26</f>
        <v>35</v>
      </c>
      <c r="G26" s="30">
        <f>'Data Plani vs Ejecutado POA2022'!G26</f>
        <v>25</v>
      </c>
      <c r="H26" s="30">
        <f>'Data Plani vs Ejecutado POA2022'!I26</f>
        <v>25</v>
      </c>
      <c r="I26" s="30">
        <f>'Data Plani vs Ejecutado POA2022'!J26</f>
        <v>35</v>
      </c>
      <c r="J26" s="30">
        <f>'Data Plani vs Ejecutado POA2022'!K26</f>
        <v>35</v>
      </c>
      <c r="K26" s="195">
        <f>'Data Plani vs Ejecutado POA2022'!L26</f>
        <v>0.6</v>
      </c>
      <c r="L26" s="195">
        <f>'Data Plani vs Ejecutado POA2022'!N26</f>
        <v>0.6</v>
      </c>
      <c r="M26" s="195">
        <f>'Data Plani vs Ejecutado POA2022'!O26</f>
        <v>1</v>
      </c>
      <c r="N26" s="195">
        <f>'Data Plani vs Ejecutado POA2022'!P26</f>
        <v>1</v>
      </c>
      <c r="O26" s="195">
        <f>'Data Plani vs Ejecutado POA2022'!Q26</f>
        <v>0.7142857142857143</v>
      </c>
      <c r="P26" s="195">
        <f>'Data Plani vs Ejecutado POA2022'!R26</f>
        <v>0.7142857142857143</v>
      </c>
      <c r="Q26" s="30">
        <f>'Data Plani vs Ejecutado POA2022'!T26</f>
        <v>150</v>
      </c>
      <c r="R26" s="30">
        <f>'Data Plani vs Ejecutado POA2022'!U26</f>
        <v>150</v>
      </c>
      <c r="S26" s="42" t="str">
        <f>'Data Plani vs Ejecutado POA2022'!V26</f>
        <v>Decreto de incorporacion</v>
      </c>
      <c r="T26" s="139">
        <f>'Data Plani vs Ejecutado POA2022'!W26</f>
        <v>0</v>
      </c>
      <c r="U26" s="143">
        <f>'Data Plani vs Ejecutado POA2022'!X26</f>
        <v>0</v>
      </c>
      <c r="V26" s="557"/>
      <c r="W26" s="286">
        <f t="shared" si="0"/>
        <v>0.77142857142857146</v>
      </c>
      <c r="X26" s="283">
        <f t="shared" si="1"/>
        <v>0.77142857142857146</v>
      </c>
      <c r="Y26" s="554"/>
      <c r="Z26" s="285"/>
    </row>
    <row r="27" spans="1:26" s="27" customFormat="1" ht="40" customHeight="1" outlineLevel="2">
      <c r="A27" s="153" t="str">
        <f>'Data Plani vs Ejecutado POA2022'!A28</f>
        <v>Dirección de Fomento y Desarrollo</v>
      </c>
      <c r="B27" s="140" t="str">
        <f>'Data Plani vs Ejecutado POA2022'!B28</f>
        <v>Promoción de Grupos Cooperativos</v>
      </c>
      <c r="C27" s="64" t="str">
        <f>'Data Plani vs Ejecutado POA2022'!C28</f>
        <v xml:space="preserve">Visitas                  </v>
      </c>
      <c r="D27" s="135" t="s">
        <v>302</v>
      </c>
      <c r="E27" s="30">
        <f>'Data Plani vs Ejecutado POA2022'!E28</f>
        <v>4</v>
      </c>
      <c r="F27" s="30">
        <f>'Data Plani vs Ejecutado POA2022'!F28</f>
        <v>15</v>
      </c>
      <c r="G27" s="30">
        <f>'Data Plani vs Ejecutado POA2022'!G28</f>
        <v>9</v>
      </c>
      <c r="H27" s="30">
        <f>'Data Plani vs Ejecutado POA2022'!I28</f>
        <v>5</v>
      </c>
      <c r="I27" s="30">
        <f>'Data Plani vs Ejecutado POA2022'!J28</f>
        <v>15</v>
      </c>
      <c r="J27" s="30">
        <f>'Data Plani vs Ejecutado POA2022'!K28</f>
        <v>20</v>
      </c>
      <c r="K27" s="195">
        <f>'Data Plani vs Ejecutado POA2022'!L28</f>
        <v>0.8</v>
      </c>
      <c r="L27" s="195">
        <f>'Data Plani vs Ejecutado POA2022'!N28</f>
        <v>0.8</v>
      </c>
      <c r="M27" s="195">
        <f>'Data Plani vs Ejecutado POA2022'!O28</f>
        <v>1</v>
      </c>
      <c r="N27" s="195">
        <f>'Data Plani vs Ejecutado POA2022'!P28</f>
        <v>1</v>
      </c>
      <c r="O27" s="195">
        <f>'Data Plani vs Ejecutado POA2022'!Q28</f>
        <v>0.45</v>
      </c>
      <c r="P27" s="195">
        <f>'Data Plani vs Ejecutado POA2022'!R28</f>
        <v>0.45</v>
      </c>
      <c r="Q27" s="30">
        <f>'Data Plani vs Ejecutado POA2022'!T28</f>
        <v>280</v>
      </c>
      <c r="R27" s="30">
        <f>'Data Plani vs Ejecutado POA2022'!U28</f>
        <v>350</v>
      </c>
      <c r="S27" s="80" t="str">
        <f>'Data Plani vs Ejecutado POA2022'!V28</f>
        <v>Listado de asistencia, fotos, informe</v>
      </c>
      <c r="T27" s="144" t="str">
        <f>'Data Plani vs Ejecutado POA2022'!W28</f>
        <v>Motivación de sectores producctivos para la incursión en el cooperativismo.</v>
      </c>
      <c r="U27" s="136">
        <f>'Data Plani vs Ejecutado POA2022'!X28</f>
        <v>7297200</v>
      </c>
      <c r="V27" s="496" t="s">
        <v>511</v>
      </c>
      <c r="W27" s="287">
        <f t="shared" si="0"/>
        <v>0.75</v>
      </c>
      <c r="X27" s="283">
        <f t="shared" si="1"/>
        <v>0.75</v>
      </c>
      <c r="Y27" s="558">
        <v>0.76</v>
      </c>
      <c r="Z27" s="285"/>
    </row>
    <row r="28" spans="1:26" s="27" customFormat="1" ht="40" customHeight="1" outlineLevel="2">
      <c r="A28" s="153" t="str">
        <f>'Data Plani vs Ejecutado POA2022'!A29</f>
        <v>Dirección de Fomento y Desarrollo</v>
      </c>
      <c r="B28" s="140" t="str">
        <f>'Data Plani vs Ejecutado POA2022'!B29</f>
        <v>Promoción de Grupos Cooperativos</v>
      </c>
      <c r="C28" s="64" t="str">
        <f>'Data Plani vs Ejecutado POA2022'!C29</f>
        <v>Sensibilizaciones</v>
      </c>
      <c r="D28" s="135" t="s">
        <v>302</v>
      </c>
      <c r="E28" s="30">
        <f>'Data Plani vs Ejecutado POA2022'!E29</f>
        <v>83</v>
      </c>
      <c r="F28" s="30">
        <f>'Data Plani vs Ejecutado POA2022'!F29</f>
        <v>300</v>
      </c>
      <c r="G28" s="30">
        <f>'Data Plani vs Ejecutado POA2022'!G29</f>
        <v>142</v>
      </c>
      <c r="H28" s="30">
        <f>'Data Plani vs Ejecutado POA2022'!I29</f>
        <v>100</v>
      </c>
      <c r="I28" s="30">
        <f>'Data Plani vs Ejecutado POA2022'!J29</f>
        <v>300</v>
      </c>
      <c r="J28" s="30">
        <f>'Data Plani vs Ejecutado POA2022'!K29</f>
        <v>300</v>
      </c>
      <c r="K28" s="195">
        <f>'Data Plani vs Ejecutado POA2022'!L29</f>
        <v>0.83</v>
      </c>
      <c r="L28" s="195">
        <f>'Data Plani vs Ejecutado POA2022'!N29</f>
        <v>0.83</v>
      </c>
      <c r="M28" s="195">
        <f>'Data Plani vs Ejecutado POA2022'!O29</f>
        <v>1</v>
      </c>
      <c r="N28" s="195">
        <f>'Data Plani vs Ejecutado POA2022'!P29</f>
        <v>1</v>
      </c>
      <c r="O28" s="195">
        <f>'Data Plani vs Ejecutado POA2022'!Q29</f>
        <v>0.47333333333333333</v>
      </c>
      <c r="P28" s="195">
        <f>'Data Plani vs Ejecutado POA2022'!R29</f>
        <v>0.47333333333333333</v>
      </c>
      <c r="Q28" s="30">
        <f>'Data Plani vs Ejecutado POA2022'!T29</f>
        <v>1400</v>
      </c>
      <c r="R28" s="30">
        <f>'Data Plani vs Ejecutado POA2022'!U29</f>
        <v>1400</v>
      </c>
      <c r="S28" s="80" t="str">
        <f>'Data Plani vs Ejecutado POA2022'!V29</f>
        <v>Listado, foto, video e informe</v>
      </c>
      <c r="T28" s="145">
        <f>'Data Plani vs Ejecutado POA2022'!W29</f>
        <v>0</v>
      </c>
      <c r="U28" s="138">
        <f>'Data Plani vs Ejecutado POA2022'!X29</f>
        <v>0</v>
      </c>
      <c r="V28" s="497"/>
      <c r="W28" s="287">
        <f t="shared" si="0"/>
        <v>0.76777777777777778</v>
      </c>
      <c r="X28" s="283">
        <f t="shared" si="1"/>
        <v>0.76777777777777778</v>
      </c>
      <c r="Y28" s="559"/>
      <c r="Z28" s="285"/>
    </row>
    <row r="29" spans="1:26" s="27" customFormat="1" ht="40" customHeight="1" outlineLevel="2">
      <c r="A29" s="153" t="str">
        <f>'Data Plani vs Ejecutado POA2022'!A30</f>
        <v>Dirección de Fomento y Desarrollo</v>
      </c>
      <c r="B29" s="42" t="str">
        <f>'Data Plani vs Ejecutado POA2022'!B30</f>
        <v>Incorporación y seguimiento de cooperativas de empleados estatales y de participación gurbernamental</v>
      </c>
      <c r="C29" s="31" t="str">
        <f>'Data Plani vs Ejecutado POA2022'!C30</f>
        <v>Visitas</v>
      </c>
      <c r="D29" s="73" t="s">
        <v>20</v>
      </c>
      <c r="E29" s="30">
        <f>'Data Plani vs Ejecutado POA2022'!E30</f>
        <v>34</v>
      </c>
      <c r="F29" s="30">
        <f>'Data Plani vs Ejecutado POA2022'!F30</f>
        <v>200</v>
      </c>
      <c r="G29" s="30">
        <f>'Data Plani vs Ejecutado POA2022'!G30</f>
        <v>41</v>
      </c>
      <c r="H29" s="30">
        <f>'Data Plani vs Ejecutado POA2022'!I30</f>
        <v>75</v>
      </c>
      <c r="I29" s="30">
        <f>'Data Plani vs Ejecutado POA2022'!J30</f>
        <v>200</v>
      </c>
      <c r="J29" s="30">
        <f>'Data Plani vs Ejecutado POA2022'!K30</f>
        <v>300</v>
      </c>
      <c r="K29" s="195">
        <f>'Data Plani vs Ejecutado POA2022'!L30</f>
        <v>0.45333333333333331</v>
      </c>
      <c r="L29" s="195">
        <f>'Data Plani vs Ejecutado POA2022'!N30</f>
        <v>0.45333333333333331</v>
      </c>
      <c r="M29" s="195">
        <f>'Data Plani vs Ejecutado POA2022'!O30</f>
        <v>1</v>
      </c>
      <c r="N29" s="195">
        <f>'Data Plani vs Ejecutado POA2022'!P30</f>
        <v>1</v>
      </c>
      <c r="O29" s="195">
        <f>'Data Plani vs Ejecutado POA2022'!Q30</f>
        <v>0.13666666666666666</v>
      </c>
      <c r="P29" s="195">
        <f>'Data Plani vs Ejecutado POA2022'!R30</f>
        <v>0.13666666666666666</v>
      </c>
      <c r="Q29" s="32">
        <f>'Data Plani vs Ejecutado POA2022'!T30</f>
        <v>600</v>
      </c>
      <c r="R29" s="32" t="e">
        <f>'Data Plani vs Ejecutado POA2022'!U30</f>
        <v>#REF!</v>
      </c>
      <c r="S29" s="64" t="str">
        <f>'Data Plani vs Ejecutado POA2022'!V30</f>
        <v>Listado, foto, video e informe</v>
      </c>
      <c r="T29" s="80" t="str">
        <f>'Data Plani vs Ejecutado POA2022'!W30</f>
        <v>Incorporación de nuevas coopearativas Estatales para el fortalecimiento de la política social y solidaria.</v>
      </c>
      <c r="U29" s="138">
        <f>'Data Plani vs Ejecutado POA2022'!X30</f>
        <v>0</v>
      </c>
      <c r="V29" s="73" t="s">
        <v>512</v>
      </c>
      <c r="W29" s="281">
        <f t="shared" si="0"/>
        <v>0.53</v>
      </c>
      <c r="X29" s="283">
        <f t="shared" si="1"/>
        <v>0.53</v>
      </c>
      <c r="Y29" s="312">
        <v>0.53</v>
      </c>
      <c r="Z29" s="285"/>
    </row>
    <row r="30" spans="1:26" s="27" customFormat="1" ht="40" customHeight="1" outlineLevel="2">
      <c r="A30" s="153" t="str">
        <f>'Data Plani vs Ejecutado POA2022'!A31</f>
        <v>Dirección de Fomento y Desarrollo</v>
      </c>
      <c r="B30" s="140" t="str">
        <f>'Data Plani vs Ejecutado POA2022'!B31</f>
        <v xml:space="preserve">Incorporación nuevas Cooperativas </v>
      </c>
      <c r="C30" s="31" t="str">
        <f>'Data Plani vs Ejecutado POA2022'!C31</f>
        <v xml:space="preserve">Reuniones                 </v>
      </c>
      <c r="D30" s="135" t="s">
        <v>23</v>
      </c>
      <c r="E30" s="30">
        <f>'Data Plani vs Ejecutado POA2022'!E31</f>
        <v>30</v>
      </c>
      <c r="F30" s="30">
        <f>'Data Plani vs Ejecutado POA2022'!F31</f>
        <v>170</v>
      </c>
      <c r="G30" s="30">
        <f>'Data Plani vs Ejecutado POA2022'!G31</f>
        <v>142</v>
      </c>
      <c r="H30" s="30">
        <f>'Data Plani vs Ejecutado POA2022'!I31</f>
        <v>40</v>
      </c>
      <c r="I30" s="30">
        <f>'Data Plani vs Ejecutado POA2022'!J31</f>
        <v>170</v>
      </c>
      <c r="J30" s="30">
        <f>'Data Plani vs Ejecutado POA2022'!K31</f>
        <v>150</v>
      </c>
      <c r="K30" s="195">
        <f>'Data Plani vs Ejecutado POA2022'!L31</f>
        <v>0.75</v>
      </c>
      <c r="L30" s="195">
        <f>'Data Plani vs Ejecutado POA2022'!N31</f>
        <v>0.75</v>
      </c>
      <c r="M30" s="195">
        <f>'Data Plani vs Ejecutado POA2022'!O31</f>
        <v>1</v>
      </c>
      <c r="N30" s="195">
        <f>'Data Plani vs Ejecutado POA2022'!P31</f>
        <v>1</v>
      </c>
      <c r="O30" s="195">
        <f>'Data Plani vs Ejecutado POA2022'!Q31</f>
        <v>0.94666666666666666</v>
      </c>
      <c r="P30" s="195">
        <f>'Data Plani vs Ejecutado POA2022'!R31</f>
        <v>0.94666666666666666</v>
      </c>
      <c r="Q30" s="32">
        <f>'Data Plani vs Ejecutado POA2022'!T31</f>
        <v>845</v>
      </c>
      <c r="R30" s="32">
        <f>'Data Plani vs Ejecutado POA2022'!U31</f>
        <v>845</v>
      </c>
      <c r="S30" s="73" t="str">
        <f>'Data Plani vs Ejecutado POA2022'!V31</f>
        <v>Listado, foto, video e informe Foto de solicitud y repuesta    Acta de Asamblea, formulario de inscripción, nómina de socios, Informe Comité Gestor, Original documentos requeridos Solicitud via OFV</v>
      </c>
      <c r="T30" s="144" t="str">
        <f>'Data Plani vs Ejecutado POA2022'!W31</f>
        <v>Motivación de sectores producctivos para la incursión en el cooperativismo.</v>
      </c>
      <c r="U30" s="138">
        <f>'Data Plani vs Ejecutado POA2022'!X31</f>
        <v>0</v>
      </c>
      <c r="V30" s="496" t="s">
        <v>513</v>
      </c>
      <c r="W30" s="114">
        <f t="shared" si="0"/>
        <v>0.89888888888888896</v>
      </c>
      <c r="X30" s="283">
        <f t="shared" si="1"/>
        <v>0.89888888888888896</v>
      </c>
      <c r="Y30" s="558">
        <v>0.87</v>
      </c>
      <c r="Z30" s="285"/>
    </row>
    <row r="31" spans="1:26" s="27" customFormat="1" ht="40" customHeight="1" outlineLevel="2">
      <c r="A31" s="153" t="str">
        <f>'Data Plani vs Ejecutado POA2022'!A32</f>
        <v>Dirección de Fomento y Desarrollo</v>
      </c>
      <c r="B31" s="140" t="str">
        <f>'Data Plani vs Ejecutado POA2022'!B32</f>
        <v xml:space="preserve">Incorporación nuevas Cooperativas </v>
      </c>
      <c r="C31" s="31" t="str">
        <f>'Data Plani vs Ejecutado POA2022'!C32</f>
        <v>Jornada</v>
      </c>
      <c r="D31" s="135" t="s">
        <v>23</v>
      </c>
      <c r="E31" s="30">
        <f>'Data Plani vs Ejecutado POA2022'!E32</f>
        <v>75</v>
      </c>
      <c r="F31" s="30">
        <f>'Data Plani vs Ejecutado POA2022'!F32</f>
        <v>150</v>
      </c>
      <c r="G31" s="30">
        <f>'Data Plani vs Ejecutado POA2022'!G32</f>
        <v>142</v>
      </c>
      <c r="H31" s="30">
        <f>'Data Plani vs Ejecutado POA2022'!I32</f>
        <v>90</v>
      </c>
      <c r="I31" s="30">
        <f>'Data Plani vs Ejecutado POA2022'!J32</f>
        <v>150</v>
      </c>
      <c r="J31" s="30">
        <f>'Data Plani vs Ejecutado POA2022'!K32</f>
        <v>150</v>
      </c>
      <c r="K31" s="195">
        <f>'Data Plani vs Ejecutado POA2022'!L32</f>
        <v>0.83333333333333337</v>
      </c>
      <c r="L31" s="195">
        <f>'Data Plani vs Ejecutado POA2022'!N32</f>
        <v>0.83333333333333337</v>
      </c>
      <c r="M31" s="195">
        <f>'Data Plani vs Ejecutado POA2022'!O32</f>
        <v>1</v>
      </c>
      <c r="N31" s="195">
        <f>'Data Plani vs Ejecutado POA2022'!P32</f>
        <v>1</v>
      </c>
      <c r="O31" s="195">
        <f>'Data Plani vs Ejecutado POA2022'!Q32</f>
        <v>0.94666666666666666</v>
      </c>
      <c r="P31" s="195">
        <f>'Data Plani vs Ejecutado POA2022'!R32</f>
        <v>0.94666666666666666</v>
      </c>
      <c r="Q31" s="32">
        <f>'Data Plani vs Ejecutado POA2022'!T32</f>
        <v>2800</v>
      </c>
      <c r="R31" s="32">
        <f>'Data Plani vs Ejecutado POA2022'!U32</f>
        <v>2800</v>
      </c>
      <c r="S31" s="73" t="str">
        <f>'Data Plani vs Ejecutado POA2022'!V32</f>
        <v>Listado, foto, video y informe</v>
      </c>
      <c r="T31" s="146">
        <f>'Data Plani vs Ejecutado POA2022'!W32</f>
        <v>0</v>
      </c>
      <c r="U31" s="138">
        <f>'Data Plani vs Ejecutado POA2022'!X32</f>
        <v>0</v>
      </c>
      <c r="V31" s="498"/>
      <c r="W31" s="114">
        <f t="shared" si="0"/>
        <v>0.92666666666666675</v>
      </c>
      <c r="X31" s="283">
        <f t="shared" si="1"/>
        <v>0.92666666666666675</v>
      </c>
      <c r="Y31" s="560"/>
      <c r="Z31" s="285"/>
    </row>
    <row r="32" spans="1:26" s="27" customFormat="1" ht="40" customHeight="1" outlineLevel="2">
      <c r="A32" s="153" t="str">
        <f>'Data Plani vs Ejecutado POA2022'!A33</f>
        <v>Dirección de Fomento y Desarrollo</v>
      </c>
      <c r="B32" s="140" t="str">
        <f>'Data Plani vs Ejecutado POA2022'!B33</f>
        <v xml:space="preserve">Incorporación nuevas Cooperativas </v>
      </c>
      <c r="C32" s="31" t="str">
        <f>'Data Plani vs Ejecutado POA2022'!C33</f>
        <v>Solicitudes</v>
      </c>
      <c r="D32" s="135" t="s">
        <v>23</v>
      </c>
      <c r="E32" s="30">
        <f>'Data Plani vs Ejecutado POA2022'!E33</f>
        <v>0</v>
      </c>
      <c r="F32" s="30">
        <f>'Data Plani vs Ejecutado POA2022'!F33</f>
        <v>160</v>
      </c>
      <c r="G32" s="30">
        <f>'Data Plani vs Ejecutado POA2022'!G33</f>
        <v>142</v>
      </c>
      <c r="H32" s="30">
        <f>'Data Plani vs Ejecutado POA2022'!I33</f>
        <v>30</v>
      </c>
      <c r="I32" s="30">
        <f>'Data Plani vs Ejecutado POA2022'!J33</f>
        <v>160</v>
      </c>
      <c r="J32" s="30">
        <f>'Data Plani vs Ejecutado POA2022'!K33</f>
        <v>150</v>
      </c>
      <c r="K32" s="195">
        <f>'Data Plani vs Ejecutado POA2022'!L33</f>
        <v>0</v>
      </c>
      <c r="L32" s="195">
        <f>'Data Plani vs Ejecutado POA2022'!N33</f>
        <v>0</v>
      </c>
      <c r="M32" s="195">
        <f>'Data Plani vs Ejecutado POA2022'!O33</f>
        <v>1</v>
      </c>
      <c r="N32" s="195">
        <f>'Data Plani vs Ejecutado POA2022'!P33</f>
        <v>1</v>
      </c>
      <c r="O32" s="195">
        <f>'Data Plani vs Ejecutado POA2022'!Q33</f>
        <v>0.94666666666666666</v>
      </c>
      <c r="P32" s="195">
        <f>'Data Plani vs Ejecutado POA2022'!R33</f>
        <v>0.94666666666666666</v>
      </c>
      <c r="Q32" s="32">
        <f>'Data Plani vs Ejecutado POA2022'!T33</f>
        <v>800</v>
      </c>
      <c r="R32" s="32">
        <f>'Data Plani vs Ejecutado POA2022'!U33</f>
        <v>800</v>
      </c>
      <c r="S32" s="73" t="str">
        <f>'Data Plani vs Ejecutado POA2022'!V33</f>
        <v>Listado, Informe, Foto de solicitud y repuesta</v>
      </c>
      <c r="T32" s="146">
        <f>'Data Plani vs Ejecutado POA2022'!W33</f>
        <v>0</v>
      </c>
      <c r="U32" s="138">
        <f>'Data Plani vs Ejecutado POA2022'!X33</f>
        <v>0</v>
      </c>
      <c r="V32" s="498"/>
      <c r="W32" s="114">
        <f t="shared" si="0"/>
        <v>0.64888888888888896</v>
      </c>
      <c r="X32" s="283">
        <f t="shared" si="1"/>
        <v>0.64888888888888896</v>
      </c>
      <c r="Y32" s="560"/>
      <c r="Z32" s="285"/>
    </row>
    <row r="33" spans="1:26" s="27" customFormat="1" ht="40" customHeight="1" outlineLevel="2">
      <c r="A33" s="153" t="str">
        <f>'Data Plani vs Ejecutado POA2022'!A34</f>
        <v>Dirección de Fomento y Desarrollo</v>
      </c>
      <c r="B33" s="140" t="str">
        <f>'Data Plani vs Ejecutado POA2022'!B34</f>
        <v xml:space="preserve">Incorporación nuevas Cooperativas </v>
      </c>
      <c r="C33" s="31" t="str">
        <f>'Data Plani vs Ejecutado POA2022'!C34</f>
        <v>Asambleas</v>
      </c>
      <c r="D33" s="135" t="s">
        <v>23</v>
      </c>
      <c r="E33" s="30">
        <f>'Data Plani vs Ejecutado POA2022'!E34</f>
        <v>0</v>
      </c>
      <c r="F33" s="30">
        <f>'Data Plani vs Ejecutado POA2022'!F34</f>
        <v>160</v>
      </c>
      <c r="G33" s="30">
        <f>'Data Plani vs Ejecutado POA2022'!G34</f>
        <v>142</v>
      </c>
      <c r="H33" s="30">
        <f>'Data Plani vs Ejecutado POA2022'!I34</f>
        <v>0</v>
      </c>
      <c r="I33" s="30">
        <f>'Data Plani vs Ejecutado POA2022'!J34</f>
        <v>160</v>
      </c>
      <c r="J33" s="30">
        <f>'Data Plani vs Ejecutado POA2022'!K34</f>
        <v>150</v>
      </c>
      <c r="K33" s="195" t="str">
        <f>'Data Plani vs Ejecutado POA2022'!L34</f>
        <v xml:space="preserve">  </v>
      </c>
      <c r="L33" s="195" t="str">
        <f>'Data Plani vs Ejecutado POA2022'!N34</f>
        <v xml:space="preserve">  </v>
      </c>
      <c r="M33" s="195">
        <f>'Data Plani vs Ejecutado POA2022'!O34</f>
        <v>1</v>
      </c>
      <c r="N33" s="195">
        <f>'Data Plani vs Ejecutado POA2022'!P34</f>
        <v>1</v>
      </c>
      <c r="O33" s="195">
        <f>'Data Plani vs Ejecutado POA2022'!Q34</f>
        <v>0.94666666666666666</v>
      </c>
      <c r="P33" s="195">
        <f>'Data Plani vs Ejecutado POA2022'!R34</f>
        <v>0.94666666666666666</v>
      </c>
      <c r="Q33" s="32">
        <f>'Data Plani vs Ejecutado POA2022'!T34</f>
        <v>2800</v>
      </c>
      <c r="R33" s="32">
        <f>'Data Plani vs Ejecutado POA2022'!U34</f>
        <v>2800</v>
      </c>
      <c r="S33" s="64" t="str">
        <f>'Data Plani vs Ejecutado POA2022'!V34</f>
        <v>Listado, Acta de Asamblea, Foto, formulario de inscripción, nómina de socios, informe comité gestor</v>
      </c>
      <c r="T33" s="146">
        <f>'Data Plani vs Ejecutado POA2022'!W34</f>
        <v>0</v>
      </c>
      <c r="U33" s="138">
        <f>'Data Plani vs Ejecutado POA2022'!X34</f>
        <v>0</v>
      </c>
      <c r="V33" s="498"/>
      <c r="W33" s="114">
        <f t="shared" si="0"/>
        <v>0.97333333333333338</v>
      </c>
      <c r="X33" s="283">
        <f t="shared" si="1"/>
        <v>0.97333333333333338</v>
      </c>
      <c r="Y33" s="560"/>
      <c r="Z33" s="285"/>
    </row>
    <row r="34" spans="1:26" s="27" customFormat="1" ht="40" customHeight="1" outlineLevel="2">
      <c r="A34" s="153" t="str">
        <f>'Data Plani vs Ejecutado POA2022'!A35</f>
        <v>Dirección de Fomento y Desarrollo</v>
      </c>
      <c r="B34" s="140" t="str">
        <f>'Data Plani vs Ejecutado POA2022'!B35</f>
        <v xml:space="preserve">Incorporación nuevas Cooperativas </v>
      </c>
      <c r="C34" s="31" t="str">
        <f>'Data Plani vs Ejecutado POA2022'!C35</f>
        <v>Solicitudes</v>
      </c>
      <c r="D34" s="135" t="s">
        <v>23</v>
      </c>
      <c r="E34" s="30">
        <f>'Data Plani vs Ejecutado POA2022'!E35</f>
        <v>0</v>
      </c>
      <c r="F34" s="30">
        <f>'Data Plani vs Ejecutado POA2022'!F35</f>
        <v>160</v>
      </c>
      <c r="G34" s="30">
        <f>'Data Plani vs Ejecutado POA2022'!G35</f>
        <v>142</v>
      </c>
      <c r="H34" s="30">
        <f>'Data Plani vs Ejecutado POA2022'!I35</f>
        <v>0</v>
      </c>
      <c r="I34" s="30">
        <f>'Data Plani vs Ejecutado POA2022'!J35</f>
        <v>160</v>
      </c>
      <c r="J34" s="30">
        <f>'Data Plani vs Ejecutado POA2022'!K35</f>
        <v>150</v>
      </c>
      <c r="K34" s="195" t="str">
        <f>'Data Plani vs Ejecutado POA2022'!L35</f>
        <v xml:space="preserve">  </v>
      </c>
      <c r="L34" s="195" t="str">
        <f>'Data Plani vs Ejecutado POA2022'!N35</f>
        <v xml:space="preserve">  </v>
      </c>
      <c r="M34" s="195">
        <f>'Data Plani vs Ejecutado POA2022'!O35</f>
        <v>1</v>
      </c>
      <c r="N34" s="195">
        <f>'Data Plani vs Ejecutado POA2022'!P35</f>
        <v>1</v>
      </c>
      <c r="O34" s="195">
        <f>'Data Plani vs Ejecutado POA2022'!Q35</f>
        <v>0.94666666666666666</v>
      </c>
      <c r="P34" s="195">
        <f>'Data Plani vs Ejecutado POA2022'!R35</f>
        <v>0.94666666666666666</v>
      </c>
      <c r="Q34" s="32">
        <f>'Data Plani vs Ejecutado POA2022'!T35</f>
        <v>400</v>
      </c>
      <c r="R34" s="32">
        <f>'Data Plani vs Ejecutado POA2022'!U35</f>
        <v>400</v>
      </c>
      <c r="S34" s="64" t="str">
        <f>'Data Plani vs Ejecutado POA2022'!V35</f>
        <v>Oficio de solicutd, copia de documentos emisión de certificación contable</v>
      </c>
      <c r="T34" s="146">
        <f>'Data Plani vs Ejecutado POA2022'!W35</f>
        <v>0</v>
      </c>
      <c r="U34" s="138">
        <f>'Data Plani vs Ejecutado POA2022'!X35</f>
        <v>0</v>
      </c>
      <c r="V34" s="498"/>
      <c r="W34" s="114">
        <f t="shared" si="0"/>
        <v>0.97333333333333338</v>
      </c>
      <c r="X34" s="283">
        <f t="shared" si="1"/>
        <v>0.97333333333333338</v>
      </c>
      <c r="Y34" s="560"/>
      <c r="Z34" s="285"/>
    </row>
    <row r="35" spans="1:26" s="27" customFormat="1" ht="40" customHeight="1" outlineLevel="2">
      <c r="A35" s="153" t="str">
        <f>'Data Plani vs Ejecutado POA2022'!A36</f>
        <v>Dirección de Fomento y Desarrollo</v>
      </c>
      <c r="B35" s="140" t="str">
        <f>'Data Plani vs Ejecutado POA2022'!B36</f>
        <v xml:space="preserve">Incorporación nuevas Cooperativas </v>
      </c>
      <c r="C35" s="31" t="str">
        <f>'Data Plani vs Ejecutado POA2022'!C36</f>
        <v>Solicitudes</v>
      </c>
      <c r="D35" s="135" t="s">
        <v>23</v>
      </c>
      <c r="E35" s="30">
        <f>'Data Plani vs Ejecutado POA2022'!E36</f>
        <v>0</v>
      </c>
      <c r="F35" s="30">
        <f>'Data Plani vs Ejecutado POA2022'!F36</f>
        <v>75</v>
      </c>
      <c r="G35" s="30">
        <f>'Data Plani vs Ejecutado POA2022'!G36</f>
        <v>142</v>
      </c>
      <c r="H35" s="30">
        <f>'Data Plani vs Ejecutado POA2022'!I36</f>
        <v>0</v>
      </c>
      <c r="I35" s="30">
        <f>'Data Plani vs Ejecutado POA2022'!J36</f>
        <v>75</v>
      </c>
      <c r="J35" s="30">
        <f>'Data Plani vs Ejecutado POA2022'!K36</f>
        <v>75</v>
      </c>
      <c r="K35" s="195" t="str">
        <f>'Data Plani vs Ejecutado POA2022'!L36</f>
        <v xml:space="preserve">  </v>
      </c>
      <c r="L35" s="195" t="str">
        <f>'Data Plani vs Ejecutado POA2022'!N36</f>
        <v xml:space="preserve">  </v>
      </c>
      <c r="M35" s="195">
        <f>'Data Plani vs Ejecutado POA2022'!O36</f>
        <v>1</v>
      </c>
      <c r="N35" s="195">
        <f>'Data Plani vs Ejecutado POA2022'!P36</f>
        <v>1</v>
      </c>
      <c r="O35" s="195">
        <f>'Data Plani vs Ejecutado POA2022'!Q36</f>
        <v>1.8933333333333333</v>
      </c>
      <c r="P35" s="195">
        <f>'Data Plani vs Ejecutado POA2022'!R36</f>
        <v>1</v>
      </c>
      <c r="Q35" s="32">
        <f>'Data Plani vs Ejecutado POA2022'!T36</f>
        <v>200</v>
      </c>
      <c r="R35" s="32">
        <f>'Data Plani vs Ejecutado POA2022'!U36</f>
        <v>200</v>
      </c>
      <c r="S35" s="64" t="str">
        <f>'Data Plani vs Ejecutado POA2022'!V36</f>
        <v>Oficio de solicitud, original documentos requeridos</v>
      </c>
      <c r="T35" s="146">
        <f>'Data Plani vs Ejecutado POA2022'!W36</f>
        <v>0</v>
      </c>
      <c r="U35" s="138">
        <f>'Data Plani vs Ejecutado POA2022'!X36</f>
        <v>0</v>
      </c>
      <c r="V35" s="498"/>
      <c r="W35" s="114">
        <f t="shared" si="0"/>
        <v>1</v>
      </c>
      <c r="X35" s="283">
        <f t="shared" si="1"/>
        <v>1</v>
      </c>
      <c r="Y35" s="560"/>
      <c r="Z35" s="285"/>
    </row>
    <row r="36" spans="1:26" s="27" customFormat="1" ht="40" customHeight="1" outlineLevel="2">
      <c r="A36" s="153" t="str">
        <f>'Data Plani vs Ejecutado POA2022'!A37</f>
        <v>Dirección de Fomento y Desarrollo</v>
      </c>
      <c r="B36" s="140" t="str">
        <f>'Data Plani vs Ejecutado POA2022'!B37</f>
        <v xml:space="preserve">Incorporación nuevas Cooperativas </v>
      </c>
      <c r="C36" s="64" t="str">
        <f>'Data Plani vs Ejecutado POA2022'!C37</f>
        <v>Estudios viabilidad</v>
      </c>
      <c r="D36" s="135" t="s">
        <v>23</v>
      </c>
      <c r="E36" s="30">
        <f>'Data Plani vs Ejecutado POA2022'!E37</f>
        <v>11</v>
      </c>
      <c r="F36" s="30">
        <f>'Data Plani vs Ejecutado POA2022'!F37</f>
        <v>150</v>
      </c>
      <c r="G36" s="30">
        <f>'Data Plani vs Ejecutado POA2022'!G37</f>
        <v>142</v>
      </c>
      <c r="H36" s="30">
        <f>'Data Plani vs Ejecutado POA2022'!I37</f>
        <v>90</v>
      </c>
      <c r="I36" s="30">
        <f>'Data Plani vs Ejecutado POA2022'!J37</f>
        <v>150</v>
      </c>
      <c r="J36" s="30">
        <f>'Data Plani vs Ejecutado POA2022'!K37</f>
        <v>150</v>
      </c>
      <c r="K36" s="195">
        <f>'Data Plani vs Ejecutado POA2022'!L37</f>
        <v>0.12222222222222222</v>
      </c>
      <c r="L36" s="195">
        <f>'Data Plani vs Ejecutado POA2022'!N37</f>
        <v>0.12222222222222222</v>
      </c>
      <c r="M36" s="195">
        <f>'Data Plani vs Ejecutado POA2022'!O37</f>
        <v>1</v>
      </c>
      <c r="N36" s="195">
        <f>'Data Plani vs Ejecutado POA2022'!P37</f>
        <v>1</v>
      </c>
      <c r="O36" s="195">
        <f>'Data Plani vs Ejecutado POA2022'!Q37</f>
        <v>0.94666666666666666</v>
      </c>
      <c r="P36" s="195">
        <f>'Data Plani vs Ejecutado POA2022'!R37</f>
        <v>0.94666666666666666</v>
      </c>
      <c r="Q36" s="32">
        <f>'Data Plani vs Ejecutado POA2022'!T37</f>
        <v>400</v>
      </c>
      <c r="R36" s="32">
        <f>'Data Plani vs Ejecutado POA2022'!U37</f>
        <v>2400</v>
      </c>
      <c r="S36" s="64" t="str">
        <f>'Data Plani vs Ejecutado POA2022'!V37</f>
        <v>Solicitud via OFV</v>
      </c>
      <c r="T36" s="145">
        <f>'Data Plani vs Ejecutado POA2022'!W37</f>
        <v>0</v>
      </c>
      <c r="U36" s="138">
        <f>'Data Plani vs Ejecutado POA2022'!X37</f>
        <v>0</v>
      </c>
      <c r="V36" s="497"/>
      <c r="W36" s="114">
        <f t="shared" si="0"/>
        <v>0.6896296296296297</v>
      </c>
      <c r="X36" s="283">
        <f t="shared" si="1"/>
        <v>0.6896296296296297</v>
      </c>
      <c r="Y36" s="559"/>
      <c r="Z36" s="285"/>
    </row>
    <row r="37" spans="1:26" s="27" customFormat="1" ht="40" customHeight="1" outlineLevel="2">
      <c r="A37" s="153" t="str">
        <f>'Data Plani vs Ejecutado POA2022'!A38</f>
        <v>Dirección de Fomento y Desarrollo</v>
      </c>
      <c r="B37" s="140" t="str">
        <f>'Data Plani vs Ejecutado POA2022'!B38</f>
        <v>Seguimiento al 70% de las Cooperativas Incorporadas</v>
      </c>
      <c r="C37" s="64" t="str">
        <f>'Data Plani vs Ejecutado POA2022'!C38</f>
        <v xml:space="preserve">Reuniones                                                                 </v>
      </c>
      <c r="D37" s="135" t="s">
        <v>25</v>
      </c>
      <c r="E37" s="30">
        <f>'Data Plani vs Ejecutado POA2022'!E38</f>
        <v>180</v>
      </c>
      <c r="F37" s="30">
        <f>'Data Plani vs Ejecutado POA2022'!F38</f>
        <v>340</v>
      </c>
      <c r="G37" s="30">
        <f>'Data Plani vs Ejecutado POA2022'!G38</f>
        <v>50</v>
      </c>
      <c r="H37" s="30">
        <f>'Data Plani vs Ejecutado POA2022'!I38</f>
        <v>210</v>
      </c>
      <c r="I37" s="30">
        <f>'Data Plani vs Ejecutado POA2022'!J38</f>
        <v>340</v>
      </c>
      <c r="J37" s="30">
        <f>'Data Plani vs Ejecutado POA2022'!K38</f>
        <v>300</v>
      </c>
      <c r="K37" s="195">
        <f>'Data Plani vs Ejecutado POA2022'!L38</f>
        <v>0.8571428571428571</v>
      </c>
      <c r="L37" s="195">
        <f>'Data Plani vs Ejecutado POA2022'!N38</f>
        <v>0.8571428571428571</v>
      </c>
      <c r="M37" s="195">
        <f>'Data Plani vs Ejecutado POA2022'!O38</f>
        <v>1</v>
      </c>
      <c r="N37" s="195">
        <f>'Data Plani vs Ejecutado POA2022'!P38</f>
        <v>1</v>
      </c>
      <c r="O37" s="195">
        <f>'Data Plani vs Ejecutado POA2022'!Q38</f>
        <v>0.16666666666666666</v>
      </c>
      <c r="P37" s="195">
        <f>'Data Plani vs Ejecutado POA2022'!R38</f>
        <v>0.16666666666666666</v>
      </c>
      <c r="Q37" s="32">
        <f>'Data Plani vs Ejecutado POA2022'!T38</f>
        <v>1680</v>
      </c>
      <c r="R37" s="32">
        <f>'Data Plani vs Ejecutado POA2022'!U38</f>
        <v>1680</v>
      </c>
      <c r="S37" s="64" t="str">
        <f>'Data Plani vs Ejecutado POA2022'!V38</f>
        <v>Listado, informe, foto y formulario de visita</v>
      </c>
      <c r="T37" s="135" t="str">
        <f>'Data Plani vs Ejecutado POA2022'!W38</f>
        <v>Monitoreo de las cooperativas incorporadas para su estabilidad.</v>
      </c>
      <c r="U37" s="138">
        <f>'Data Plani vs Ejecutado POA2022'!X38</f>
        <v>0</v>
      </c>
      <c r="V37" s="496" t="s">
        <v>514</v>
      </c>
      <c r="W37" s="288">
        <f t="shared" si="0"/>
        <v>0.67460317460317454</v>
      </c>
      <c r="X37" s="283">
        <f t="shared" si="1"/>
        <v>0.67460317460317454</v>
      </c>
      <c r="Y37" s="558">
        <v>0.86</v>
      </c>
      <c r="Z37" s="285"/>
    </row>
    <row r="38" spans="1:26" s="27" customFormat="1" ht="40" customHeight="1" outlineLevel="2">
      <c r="A38" s="153" t="str">
        <f>'Data Plani vs Ejecutado POA2022'!A39</f>
        <v>Dirección de Fomento y Desarrollo</v>
      </c>
      <c r="B38" s="140" t="str">
        <f>'Data Plani vs Ejecutado POA2022'!B39</f>
        <v>Seguimiento al 70% de las Cooperativas Incorporadas</v>
      </c>
      <c r="C38" s="64" t="str">
        <f>'Data Plani vs Ejecutado POA2022'!C39</f>
        <v xml:space="preserve">Informes   </v>
      </c>
      <c r="D38" s="135" t="s">
        <v>25</v>
      </c>
      <c r="E38" s="30">
        <f>'Data Plani vs Ejecutado POA2022'!E39</f>
        <v>75</v>
      </c>
      <c r="F38" s="30">
        <f>'Data Plani vs Ejecutado POA2022'!F39</f>
        <v>340</v>
      </c>
      <c r="G38" s="30">
        <f>'Data Plani vs Ejecutado POA2022'!G39</f>
        <v>40</v>
      </c>
      <c r="H38" s="30">
        <f>'Data Plani vs Ejecutado POA2022'!I39</f>
        <v>210</v>
      </c>
      <c r="I38" s="30">
        <f>'Data Plani vs Ejecutado POA2022'!J39</f>
        <v>340</v>
      </c>
      <c r="J38" s="30">
        <f>'Data Plani vs Ejecutado POA2022'!K39</f>
        <v>300</v>
      </c>
      <c r="K38" s="195">
        <f>'Data Plani vs Ejecutado POA2022'!L39</f>
        <v>0.35714285714285715</v>
      </c>
      <c r="L38" s="195">
        <f>'Data Plani vs Ejecutado POA2022'!N39</f>
        <v>0.35714285714285715</v>
      </c>
      <c r="M38" s="195">
        <f>'Data Plani vs Ejecutado POA2022'!O39</f>
        <v>1</v>
      </c>
      <c r="N38" s="195">
        <f>'Data Plani vs Ejecutado POA2022'!P39</f>
        <v>1</v>
      </c>
      <c r="O38" s="195">
        <f>'Data Plani vs Ejecutado POA2022'!Q39</f>
        <v>0.13333333333333333</v>
      </c>
      <c r="P38" s="195">
        <f>'Data Plani vs Ejecutado POA2022'!R39</f>
        <v>0.13333333333333333</v>
      </c>
      <c r="Q38" s="32">
        <f>'Data Plani vs Ejecutado POA2022'!T39</f>
        <v>1680</v>
      </c>
      <c r="R38" s="32">
        <f>'Data Plani vs Ejecutado POA2022'!U39</f>
        <v>1680</v>
      </c>
      <c r="S38" s="64" t="str">
        <f>'Data Plani vs Ejecutado POA2022'!V39</f>
        <v>Listado, informe, foto y formulario de visita</v>
      </c>
      <c r="T38" s="137">
        <f>'Data Plani vs Ejecutado POA2022'!W39</f>
        <v>0</v>
      </c>
      <c r="U38" s="138">
        <f>'Data Plani vs Ejecutado POA2022'!X39</f>
        <v>0</v>
      </c>
      <c r="V38" s="498"/>
      <c r="W38" s="288">
        <f t="shared" si="0"/>
        <v>0.49682539682539684</v>
      </c>
      <c r="X38" s="283">
        <f t="shared" si="1"/>
        <v>0.49682539682539684</v>
      </c>
      <c r="Y38" s="560"/>
      <c r="Z38" s="285"/>
    </row>
    <row r="39" spans="1:26" s="27" customFormat="1" ht="40" customHeight="1" outlineLevel="2">
      <c r="A39" s="153" t="str">
        <f>'Data Plani vs Ejecutado POA2022'!A40</f>
        <v>Dirección de Fomento y Desarrollo</v>
      </c>
      <c r="B39" s="140" t="str">
        <f>'Data Plani vs Ejecutado POA2022'!B40</f>
        <v>Seguimiento al 70% de las Cooperativas Incorporadas</v>
      </c>
      <c r="C39" s="64" t="str">
        <f>'Data Plani vs Ejecutado POA2022'!C40</f>
        <v xml:space="preserve">Informes   </v>
      </c>
      <c r="D39" s="135" t="s">
        <v>25</v>
      </c>
      <c r="E39" s="30">
        <f>'Data Plani vs Ejecutado POA2022'!E40</f>
        <v>150</v>
      </c>
      <c r="F39" s="30">
        <f>'Data Plani vs Ejecutado POA2022'!F40</f>
        <v>340</v>
      </c>
      <c r="G39" s="30">
        <f>'Data Plani vs Ejecutado POA2022'!G40</f>
        <v>142</v>
      </c>
      <c r="H39" s="30">
        <f>'Data Plani vs Ejecutado POA2022'!I40</f>
        <v>210</v>
      </c>
      <c r="I39" s="30">
        <f>'Data Plani vs Ejecutado POA2022'!J40</f>
        <v>340</v>
      </c>
      <c r="J39" s="30">
        <f>'Data Plani vs Ejecutado POA2022'!K40</f>
        <v>300</v>
      </c>
      <c r="K39" s="195">
        <f>'Data Plani vs Ejecutado POA2022'!L40</f>
        <v>0.7142857142857143</v>
      </c>
      <c r="L39" s="195">
        <f>'Data Plani vs Ejecutado POA2022'!N40</f>
        <v>0.7142857142857143</v>
      </c>
      <c r="M39" s="195">
        <f>'Data Plani vs Ejecutado POA2022'!O40</f>
        <v>1</v>
      </c>
      <c r="N39" s="195">
        <f>'Data Plani vs Ejecutado POA2022'!P40</f>
        <v>1</v>
      </c>
      <c r="O39" s="195">
        <f>'Data Plani vs Ejecutado POA2022'!Q40</f>
        <v>0.47333333333333333</v>
      </c>
      <c r="P39" s="195">
        <f>'Data Plani vs Ejecutado POA2022'!R40</f>
        <v>0.47333333333333333</v>
      </c>
      <c r="Q39" s="32">
        <f>'Data Plani vs Ejecutado POA2022'!T40</f>
        <v>1680</v>
      </c>
      <c r="R39" s="32">
        <f>'Data Plani vs Ejecutado POA2022'!U40</f>
        <v>1680</v>
      </c>
      <c r="S39" s="64" t="str">
        <f>'Data Plani vs Ejecutado POA2022'!V40</f>
        <v>Informe, balanza de comprobación</v>
      </c>
      <c r="T39" s="137">
        <f>'Data Plani vs Ejecutado POA2022'!W40</f>
        <v>0</v>
      </c>
      <c r="U39" s="138">
        <f>'Data Plani vs Ejecutado POA2022'!X40</f>
        <v>0</v>
      </c>
      <c r="V39" s="498"/>
      <c r="W39" s="288">
        <f t="shared" si="0"/>
        <v>0.72920634920634919</v>
      </c>
      <c r="X39" s="283">
        <f t="shared" si="1"/>
        <v>0.72920634920634919</v>
      </c>
      <c r="Y39" s="560"/>
      <c r="Z39" s="285"/>
    </row>
    <row r="40" spans="1:26" s="27" customFormat="1" ht="40" customHeight="1" outlineLevel="2">
      <c r="A40" s="153" t="str">
        <f>'Data Plani vs Ejecutado POA2022'!A41</f>
        <v>Dirección de Fomento y Desarrollo</v>
      </c>
      <c r="B40" s="140" t="str">
        <f>'Data Plani vs Ejecutado POA2022'!B41</f>
        <v>Seguimiento al 70% de las Cooperativas Incorporadas</v>
      </c>
      <c r="C40" s="64" t="str">
        <f>'Data Plani vs Ejecutado POA2022'!C41</f>
        <v>Asambleas Anual</v>
      </c>
      <c r="D40" s="135" t="s">
        <v>25</v>
      </c>
      <c r="E40" s="30">
        <f>'Data Plani vs Ejecutado POA2022'!E41</f>
        <v>0</v>
      </c>
      <c r="F40" s="30">
        <f>'Data Plani vs Ejecutado POA2022'!F41</f>
        <v>550</v>
      </c>
      <c r="G40" s="30">
        <f>'Data Plani vs Ejecutado POA2022'!G41</f>
        <v>563</v>
      </c>
      <c r="H40" s="30">
        <f>'Data Plani vs Ejecutado POA2022'!I41</f>
        <v>0</v>
      </c>
      <c r="I40" s="30">
        <f>'Data Plani vs Ejecutado POA2022'!J41</f>
        <v>550</v>
      </c>
      <c r="J40" s="30">
        <f>'Data Plani vs Ejecutado POA2022'!K41</f>
        <v>0</v>
      </c>
      <c r="K40" s="195" t="str">
        <f>'Data Plani vs Ejecutado POA2022'!L41</f>
        <v xml:space="preserve">  </v>
      </c>
      <c r="L40" s="195" t="str">
        <f>'Data Plani vs Ejecutado POA2022'!N41</f>
        <v xml:space="preserve">  </v>
      </c>
      <c r="M40" s="195">
        <f>'Data Plani vs Ejecutado POA2022'!O41</f>
        <v>1</v>
      </c>
      <c r="N40" s="195">
        <f>'Data Plani vs Ejecutado POA2022'!P41</f>
        <v>1</v>
      </c>
      <c r="O40" s="195" t="str">
        <f>'Data Plani vs Ejecutado POA2022'!Q41</f>
        <v xml:space="preserve">  </v>
      </c>
      <c r="P40" s="195" t="str">
        <f>'Data Plani vs Ejecutado POA2022'!R41</f>
        <v xml:space="preserve">  </v>
      </c>
      <c r="Q40" s="32">
        <f>'Data Plani vs Ejecutado POA2022'!T41</f>
        <v>1680</v>
      </c>
      <c r="R40" s="32">
        <f>'Data Plani vs Ejecutado POA2022'!U41</f>
        <v>1680</v>
      </c>
      <c r="S40" s="64" t="str">
        <f>'Data Plani vs Ejecutado POA2022'!V41</f>
        <v>Informe, estados financieros auditados y carta de gerencia</v>
      </c>
      <c r="T40" s="137">
        <f>'Data Plani vs Ejecutado POA2022'!W41</f>
        <v>0</v>
      </c>
      <c r="U40" s="138">
        <f>'Data Plani vs Ejecutado POA2022'!X41</f>
        <v>0</v>
      </c>
      <c r="V40" s="498"/>
      <c r="W40" s="288">
        <f t="shared" si="0"/>
        <v>1</v>
      </c>
      <c r="X40" s="283">
        <f t="shared" si="1"/>
        <v>1</v>
      </c>
      <c r="Y40" s="560"/>
      <c r="Z40" s="285"/>
    </row>
    <row r="41" spans="1:26" s="27" customFormat="1" ht="40" customHeight="1" outlineLevel="2">
      <c r="A41" s="153" t="str">
        <f>'Data Plani vs Ejecutado POA2022'!A42</f>
        <v>Dirección de Fomento y Desarrollo</v>
      </c>
      <c r="B41" s="140" t="str">
        <f>'Data Plani vs Ejecutado POA2022'!B42</f>
        <v>Seguimiento al 70% de las Cooperativas Incorporadas</v>
      </c>
      <c r="C41" s="64" t="str">
        <f>'Data Plani vs Ejecutado POA2022'!C42</f>
        <v xml:space="preserve">Asambleas extraordinaria </v>
      </c>
      <c r="D41" s="135" t="s">
        <v>25</v>
      </c>
      <c r="E41" s="30">
        <f>'Data Plani vs Ejecutado POA2022'!E42</f>
        <v>0</v>
      </c>
      <c r="F41" s="30">
        <f>'Data Plani vs Ejecutado POA2022'!F42</f>
        <v>100</v>
      </c>
      <c r="G41" s="30">
        <f>'Data Plani vs Ejecutado POA2022'!G42</f>
        <v>40</v>
      </c>
      <c r="H41" s="30">
        <f>'Data Plani vs Ejecutado POA2022'!I42</f>
        <v>0</v>
      </c>
      <c r="I41" s="30">
        <f>'Data Plani vs Ejecutado POA2022'!J42</f>
        <v>100</v>
      </c>
      <c r="J41" s="30">
        <f>'Data Plani vs Ejecutado POA2022'!K42</f>
        <v>0</v>
      </c>
      <c r="K41" s="195" t="str">
        <f>'Data Plani vs Ejecutado POA2022'!L42</f>
        <v xml:space="preserve">  </v>
      </c>
      <c r="L41" s="195" t="str">
        <f>'Data Plani vs Ejecutado POA2022'!N42</f>
        <v xml:space="preserve">  </v>
      </c>
      <c r="M41" s="195">
        <f>'Data Plani vs Ejecutado POA2022'!O42</f>
        <v>1</v>
      </c>
      <c r="N41" s="195">
        <f>'Data Plani vs Ejecutado POA2022'!P42</f>
        <v>1</v>
      </c>
      <c r="O41" s="195" t="str">
        <f>'Data Plani vs Ejecutado POA2022'!Q42</f>
        <v xml:space="preserve">  </v>
      </c>
      <c r="P41" s="195" t="str">
        <f>'Data Plani vs Ejecutado POA2022'!R42</f>
        <v xml:space="preserve">  </v>
      </c>
      <c r="Q41" s="32">
        <f>'Data Plani vs Ejecutado POA2022'!T42</f>
        <v>8000</v>
      </c>
      <c r="R41" s="32">
        <f>'Data Plani vs Ejecutado POA2022'!U42</f>
        <v>8000</v>
      </c>
      <c r="S41" s="64" t="str">
        <f>'Data Plani vs Ejecutado POA2022'!V42</f>
        <v>Listado, Acta de Asamblea, Foto y video</v>
      </c>
      <c r="T41" s="137">
        <f>'Data Plani vs Ejecutado POA2022'!W42</f>
        <v>0</v>
      </c>
      <c r="U41" s="138">
        <f>'Data Plani vs Ejecutado POA2022'!X42</f>
        <v>0</v>
      </c>
      <c r="V41" s="498"/>
      <c r="W41" s="288">
        <f t="shared" si="0"/>
        <v>1</v>
      </c>
      <c r="X41" s="283">
        <f t="shared" si="1"/>
        <v>1</v>
      </c>
      <c r="Y41" s="560"/>
      <c r="Z41" s="285"/>
    </row>
    <row r="42" spans="1:26" s="27" customFormat="1" ht="40" customHeight="1" outlineLevel="2">
      <c r="A42" s="153" t="str">
        <f>'Data Plani vs Ejecutado POA2022'!A43</f>
        <v>Dirección de Fomento y Desarrollo</v>
      </c>
      <c r="B42" s="140" t="str">
        <f>'Data Plani vs Ejecutado POA2022'!B43</f>
        <v>Seguimiento al 70% de las Cooperativas Incorporadas</v>
      </c>
      <c r="C42" s="64" t="str">
        <f>'Data Plani vs Ejecutado POA2022'!C43</f>
        <v>Asambleas Reestructurativa</v>
      </c>
      <c r="D42" s="135" t="s">
        <v>25</v>
      </c>
      <c r="E42" s="30">
        <f>'Data Plani vs Ejecutado POA2022'!E43</f>
        <v>0</v>
      </c>
      <c r="F42" s="30">
        <f>'Data Plani vs Ejecutado POA2022'!F43</f>
        <v>100</v>
      </c>
      <c r="G42" s="30">
        <f>'Data Plani vs Ejecutado POA2022'!G43</f>
        <v>17</v>
      </c>
      <c r="H42" s="30">
        <f>'Data Plani vs Ejecutado POA2022'!I43</f>
        <v>0</v>
      </c>
      <c r="I42" s="30">
        <f>'Data Plani vs Ejecutado POA2022'!J43</f>
        <v>100</v>
      </c>
      <c r="J42" s="30">
        <f>'Data Plani vs Ejecutado POA2022'!K43</f>
        <v>0</v>
      </c>
      <c r="K42" s="195" t="str">
        <f>'Data Plani vs Ejecutado POA2022'!L43</f>
        <v xml:space="preserve">  </v>
      </c>
      <c r="L42" s="195" t="str">
        <f>'Data Plani vs Ejecutado POA2022'!N43</f>
        <v xml:space="preserve">  </v>
      </c>
      <c r="M42" s="195">
        <f>'Data Plani vs Ejecutado POA2022'!O43</f>
        <v>1</v>
      </c>
      <c r="N42" s="195">
        <f>'Data Plani vs Ejecutado POA2022'!P43</f>
        <v>1</v>
      </c>
      <c r="O42" s="195" t="str">
        <f>'Data Plani vs Ejecutado POA2022'!Q43</f>
        <v xml:space="preserve">  </v>
      </c>
      <c r="P42" s="195" t="str">
        <f>'Data Plani vs Ejecutado POA2022'!R43</f>
        <v xml:space="preserve">  </v>
      </c>
      <c r="Q42" s="32">
        <f>'Data Plani vs Ejecutado POA2022'!T43</f>
        <v>8000</v>
      </c>
      <c r="R42" s="32">
        <f>'Data Plani vs Ejecutado POA2022'!U43</f>
        <v>8000</v>
      </c>
      <c r="S42" s="64" t="str">
        <f>'Data Plani vs Ejecutado POA2022'!V43</f>
        <v>Listado, Acta de Asamblea, Foto y video</v>
      </c>
      <c r="T42" s="137">
        <f>'Data Plani vs Ejecutado POA2022'!W43</f>
        <v>0</v>
      </c>
      <c r="U42" s="138">
        <f>'Data Plani vs Ejecutado POA2022'!X43</f>
        <v>0</v>
      </c>
      <c r="V42" s="498"/>
      <c r="W42" s="288">
        <f t="shared" si="0"/>
        <v>1</v>
      </c>
      <c r="X42" s="283">
        <f t="shared" si="1"/>
        <v>1</v>
      </c>
      <c r="Y42" s="560"/>
      <c r="Z42" s="285"/>
    </row>
    <row r="43" spans="1:26" s="27" customFormat="1" ht="40" customHeight="1" outlineLevel="2">
      <c r="A43" s="153" t="str">
        <f>'Data Plani vs Ejecutado POA2022'!A44</f>
        <v>Dirección de Fomento y Desarrollo</v>
      </c>
      <c r="B43" s="140" t="str">
        <f>'Data Plani vs Ejecutado POA2022'!B44</f>
        <v>Seguimiento al 70% de las Cooperativas Incorporadas</v>
      </c>
      <c r="C43" s="64" t="str">
        <f>'Data Plani vs Ejecutado POA2022'!C44</f>
        <v xml:space="preserve"> Solicitudes</v>
      </c>
      <c r="D43" s="135" t="s">
        <v>25</v>
      </c>
      <c r="E43" s="30">
        <f>'Data Plani vs Ejecutado POA2022'!E44</f>
        <v>0</v>
      </c>
      <c r="F43" s="30">
        <f>'Data Plani vs Ejecutado POA2022'!F44</f>
        <v>550</v>
      </c>
      <c r="G43" s="30">
        <f>'Data Plani vs Ejecutado POA2022'!G44</f>
        <v>37</v>
      </c>
      <c r="H43" s="30">
        <f>'Data Plani vs Ejecutado POA2022'!I44</f>
        <v>0</v>
      </c>
      <c r="I43" s="30">
        <f>'Data Plani vs Ejecutado POA2022'!J44</f>
        <v>550</v>
      </c>
      <c r="J43" s="30">
        <f>'Data Plani vs Ejecutado POA2022'!K44</f>
        <v>0</v>
      </c>
      <c r="K43" s="195" t="str">
        <f>'Data Plani vs Ejecutado POA2022'!L44</f>
        <v xml:space="preserve">  </v>
      </c>
      <c r="L43" s="195" t="str">
        <f>'Data Plani vs Ejecutado POA2022'!N44</f>
        <v xml:space="preserve">  </v>
      </c>
      <c r="M43" s="195">
        <f>'Data Plani vs Ejecutado POA2022'!O44</f>
        <v>1</v>
      </c>
      <c r="N43" s="195">
        <f>'Data Plani vs Ejecutado POA2022'!P44</f>
        <v>1</v>
      </c>
      <c r="O43" s="195" t="str">
        <f>'Data Plani vs Ejecutado POA2022'!Q44</f>
        <v xml:space="preserve">  </v>
      </c>
      <c r="P43" s="195" t="str">
        <f>'Data Plani vs Ejecutado POA2022'!R44</f>
        <v xml:space="preserve">  </v>
      </c>
      <c r="Q43" s="32">
        <f>'Data Plani vs Ejecutado POA2022'!T44</f>
        <v>1050</v>
      </c>
      <c r="R43" s="32">
        <f>'Data Plani vs Ejecutado POA2022'!U44</f>
        <v>1050</v>
      </c>
      <c r="S43" s="64" t="str">
        <f>'Data Plani vs Ejecutado POA2022'!V44</f>
        <v>Oficio de solicitud, original de documentos requeridos y copia acta anterior</v>
      </c>
      <c r="T43" s="137">
        <f>'Data Plani vs Ejecutado POA2022'!W44</f>
        <v>0</v>
      </c>
      <c r="U43" s="138">
        <f>'Data Plani vs Ejecutado POA2022'!X44</f>
        <v>0</v>
      </c>
      <c r="V43" s="498"/>
      <c r="W43" s="288">
        <f t="shared" si="0"/>
        <v>1</v>
      </c>
      <c r="X43" s="283">
        <f t="shared" si="1"/>
        <v>1</v>
      </c>
      <c r="Y43" s="560"/>
      <c r="Z43" s="285"/>
    </row>
    <row r="44" spans="1:26" s="27" customFormat="1" ht="40" customHeight="1" outlineLevel="2">
      <c r="A44" s="153" t="str">
        <f>'Data Plani vs Ejecutado POA2022'!A45</f>
        <v>Dirección de Fomento y Desarrollo</v>
      </c>
      <c r="B44" s="140" t="str">
        <f>'Data Plani vs Ejecutado POA2022'!B45</f>
        <v>Seguimiento al 70% de las Cooperativas Incorporadas</v>
      </c>
      <c r="C44" s="31" t="str">
        <f>'Data Plani vs Ejecutado POA2022'!C45</f>
        <v>Reuniones</v>
      </c>
      <c r="D44" s="135" t="s">
        <v>25</v>
      </c>
      <c r="E44" s="30">
        <f>'Data Plani vs Ejecutado POA2022'!E45</f>
        <v>5</v>
      </c>
      <c r="F44" s="30">
        <f>'Data Plani vs Ejecutado POA2022'!F45</f>
        <v>550</v>
      </c>
      <c r="G44" s="30">
        <f>'Data Plani vs Ejecutado POA2022'!G45</f>
        <v>17</v>
      </c>
      <c r="H44" s="30">
        <f>'Data Plani vs Ejecutado POA2022'!I45</f>
        <v>0</v>
      </c>
      <c r="I44" s="30">
        <f>'Data Plani vs Ejecutado POA2022'!J45</f>
        <v>550</v>
      </c>
      <c r="J44" s="30">
        <f>'Data Plani vs Ejecutado POA2022'!K45</f>
        <v>0</v>
      </c>
      <c r="K44" s="195" t="str">
        <f>'Data Plani vs Ejecutado POA2022'!L45</f>
        <v xml:space="preserve">  </v>
      </c>
      <c r="L44" s="195" t="str">
        <f>'Data Plani vs Ejecutado POA2022'!N45</f>
        <v xml:space="preserve">  </v>
      </c>
      <c r="M44" s="195">
        <f>'Data Plani vs Ejecutado POA2022'!O45</f>
        <v>1</v>
      </c>
      <c r="N44" s="195">
        <f>'Data Plani vs Ejecutado POA2022'!P45</f>
        <v>1</v>
      </c>
      <c r="O44" s="195" t="str">
        <f>'Data Plani vs Ejecutado POA2022'!Q45</f>
        <v xml:space="preserve">  </v>
      </c>
      <c r="P44" s="195" t="str">
        <f>'Data Plani vs Ejecutado POA2022'!R45</f>
        <v xml:space="preserve">  </v>
      </c>
      <c r="Q44" s="32">
        <f>'Data Plani vs Ejecutado POA2022'!T45</f>
        <v>1470</v>
      </c>
      <c r="R44" s="32">
        <f>'Data Plani vs Ejecutado POA2022'!U45</f>
        <v>1470</v>
      </c>
      <c r="S44" s="64" t="str">
        <f>'Data Plani vs Ejecutado POA2022'!V45</f>
        <v>Oficio de solicitud, informe, foto, acta de reunión, plan de trabajo</v>
      </c>
      <c r="T44" s="139">
        <f>'Data Plani vs Ejecutado POA2022'!W45</f>
        <v>0</v>
      </c>
      <c r="U44" s="138">
        <f>'Data Plani vs Ejecutado POA2022'!X45</f>
        <v>0</v>
      </c>
      <c r="V44" s="497"/>
      <c r="W44" s="288">
        <f t="shared" si="0"/>
        <v>1</v>
      </c>
      <c r="X44" s="283">
        <f t="shared" si="1"/>
        <v>1</v>
      </c>
      <c r="Y44" s="559"/>
      <c r="Z44" s="285"/>
    </row>
    <row r="45" spans="1:26" s="27" customFormat="1" ht="40" customHeight="1" outlineLevel="2">
      <c r="A45" s="153" t="str">
        <f>'Data Plani vs Ejecutado POA2022'!A46</f>
        <v>Dirección de Fomento y Desarrollo</v>
      </c>
      <c r="B45" s="140" t="str">
        <f>'Data Plani vs Ejecutado POA2022'!B46</f>
        <v>Proceso reactivación cooperativas Inactivas</v>
      </c>
      <c r="C45" s="31" t="str">
        <f>'Data Plani vs Ejecutado POA2022'!C46</f>
        <v>Reuniones</v>
      </c>
      <c r="D45" s="135" t="s">
        <v>50</v>
      </c>
      <c r="E45" s="30">
        <f>'Data Plani vs Ejecutado POA2022'!E46</f>
        <v>20</v>
      </c>
      <c r="F45" s="30">
        <f>'Data Plani vs Ejecutado POA2022'!F46</f>
        <v>30</v>
      </c>
      <c r="G45" s="30">
        <f>'Data Plani vs Ejecutado POA2022'!G46</f>
        <v>1</v>
      </c>
      <c r="H45" s="30">
        <f>'Data Plani vs Ejecutado POA2022'!I46</f>
        <v>20</v>
      </c>
      <c r="I45" s="30">
        <f>'Data Plani vs Ejecutado POA2022'!J46</f>
        <v>30</v>
      </c>
      <c r="J45" s="30">
        <f>'Data Plani vs Ejecutado POA2022'!K46</f>
        <v>30</v>
      </c>
      <c r="K45" s="195">
        <f>'Data Plani vs Ejecutado POA2022'!L46</f>
        <v>1</v>
      </c>
      <c r="L45" s="195">
        <f>'Data Plani vs Ejecutado POA2022'!N46</f>
        <v>1</v>
      </c>
      <c r="M45" s="195">
        <f>'Data Plani vs Ejecutado POA2022'!O46</f>
        <v>1</v>
      </c>
      <c r="N45" s="195">
        <f>'Data Plani vs Ejecutado POA2022'!P46</f>
        <v>1</v>
      </c>
      <c r="O45" s="195">
        <f>'Data Plani vs Ejecutado POA2022'!Q46</f>
        <v>3.3333333333333333E-2</v>
      </c>
      <c r="P45" s="195">
        <f>'Data Plani vs Ejecutado POA2022'!R46</f>
        <v>3.3333333333333333E-2</v>
      </c>
      <c r="Q45" s="32">
        <f>'Data Plani vs Ejecutado POA2022'!T46</f>
        <v>300</v>
      </c>
      <c r="R45" s="32">
        <f>'Data Plani vs Ejecutado POA2022'!U46</f>
        <v>300</v>
      </c>
      <c r="S45" s="64" t="str">
        <f>'Data Plani vs Ejecutado POA2022'!V46</f>
        <v>Listado, informe y foto</v>
      </c>
      <c r="T45" s="135" t="str">
        <f>'Data Plani vs Ejecutado POA2022'!W46</f>
        <v>Reactivación de coopeativas que han entrado en procesos legales.</v>
      </c>
      <c r="U45" s="138">
        <f>'Data Plani vs Ejecutado POA2022'!X46</f>
        <v>0</v>
      </c>
      <c r="V45" s="496" t="s">
        <v>515</v>
      </c>
      <c r="W45" s="289">
        <f t="shared" si="0"/>
        <v>0.6777777777777777</v>
      </c>
      <c r="X45" s="283">
        <f t="shared" si="1"/>
        <v>0.6777777777777777</v>
      </c>
      <c r="Y45" s="558">
        <v>0.73</v>
      </c>
      <c r="Z45" s="285"/>
    </row>
    <row r="46" spans="1:26" s="27" customFormat="1" ht="40" customHeight="1" outlineLevel="2">
      <c r="A46" s="153" t="str">
        <f>'Data Plani vs Ejecutado POA2022'!A47</f>
        <v>Dirección de Fomento y Desarrollo</v>
      </c>
      <c r="B46" s="140" t="str">
        <f>'Data Plani vs Ejecutado POA2022'!B47</f>
        <v>Proceso reactivación cooperativas Inactivas</v>
      </c>
      <c r="C46" s="31" t="str">
        <f>'Data Plani vs Ejecutado POA2022'!C47</f>
        <v>Levantamientos</v>
      </c>
      <c r="D46" s="135" t="s">
        <v>50</v>
      </c>
      <c r="E46" s="30">
        <f>'Data Plani vs Ejecutado POA2022'!E47</f>
        <v>20</v>
      </c>
      <c r="F46" s="30">
        <f>'Data Plani vs Ejecutado POA2022'!F47</f>
        <v>30</v>
      </c>
      <c r="G46" s="30">
        <f>'Data Plani vs Ejecutado POA2022'!G47</f>
        <v>8</v>
      </c>
      <c r="H46" s="30">
        <f>'Data Plani vs Ejecutado POA2022'!I47</f>
        <v>20</v>
      </c>
      <c r="I46" s="30">
        <f>'Data Plani vs Ejecutado POA2022'!J47</f>
        <v>30</v>
      </c>
      <c r="J46" s="30">
        <f>'Data Plani vs Ejecutado POA2022'!K47</f>
        <v>30</v>
      </c>
      <c r="K46" s="195">
        <f>'Data Plani vs Ejecutado POA2022'!L47</f>
        <v>1</v>
      </c>
      <c r="L46" s="195">
        <f>'Data Plani vs Ejecutado POA2022'!N47</f>
        <v>1</v>
      </c>
      <c r="M46" s="195">
        <f>'Data Plani vs Ejecutado POA2022'!O47</f>
        <v>1</v>
      </c>
      <c r="N46" s="195">
        <f>'Data Plani vs Ejecutado POA2022'!P47</f>
        <v>1</v>
      </c>
      <c r="O46" s="195">
        <f>'Data Plani vs Ejecutado POA2022'!Q47</f>
        <v>0.26666666666666666</v>
      </c>
      <c r="P46" s="195">
        <f>'Data Plani vs Ejecutado POA2022'!R47</f>
        <v>0.26666666666666666</v>
      </c>
      <c r="Q46" s="32">
        <f>'Data Plani vs Ejecutado POA2022'!T47</f>
        <v>300</v>
      </c>
      <c r="R46" s="32">
        <f>'Data Plani vs Ejecutado POA2022'!U47</f>
        <v>300</v>
      </c>
      <c r="S46" s="64" t="str">
        <f>'Data Plani vs Ejecutado POA2022'!V47</f>
        <v>Listado, informe y foto</v>
      </c>
      <c r="T46" s="137">
        <f>'Data Plani vs Ejecutado POA2022'!W47</f>
        <v>0</v>
      </c>
      <c r="U46" s="138">
        <f>'Data Plani vs Ejecutado POA2022'!X47</f>
        <v>0</v>
      </c>
      <c r="V46" s="498"/>
      <c r="W46" s="289">
        <f t="shared" si="0"/>
        <v>0.75555555555555554</v>
      </c>
      <c r="X46" s="283">
        <f t="shared" si="1"/>
        <v>0.75555555555555554</v>
      </c>
      <c r="Y46" s="560"/>
      <c r="Z46" s="285"/>
    </row>
    <row r="47" spans="1:26" s="27" customFormat="1" ht="40" customHeight="1" outlineLevel="2">
      <c r="A47" s="153" t="str">
        <f>'Data Plani vs Ejecutado POA2022'!A48</f>
        <v>Dirección de Fomento y Desarrollo</v>
      </c>
      <c r="B47" s="140" t="str">
        <f>'Data Plani vs Ejecutado POA2022'!B48</f>
        <v>Proceso reactivación cooperativas Inactivas</v>
      </c>
      <c r="C47" s="31" t="str">
        <f>'Data Plani vs Ejecutado POA2022'!C48</f>
        <v>Asambleas</v>
      </c>
      <c r="D47" s="135" t="s">
        <v>50</v>
      </c>
      <c r="E47" s="30">
        <f>'Data Plani vs Ejecutado POA2022'!E48</f>
        <v>10</v>
      </c>
      <c r="F47" s="30">
        <f>'Data Plani vs Ejecutado POA2022'!F48</f>
        <v>30</v>
      </c>
      <c r="G47" s="30">
        <f>'Data Plani vs Ejecutado POA2022'!G48</f>
        <v>9</v>
      </c>
      <c r="H47" s="30">
        <f>'Data Plani vs Ejecutado POA2022'!I48</f>
        <v>10</v>
      </c>
      <c r="I47" s="30">
        <f>'Data Plani vs Ejecutado POA2022'!J48</f>
        <v>30</v>
      </c>
      <c r="J47" s="30">
        <f>'Data Plani vs Ejecutado POA2022'!K48</f>
        <v>30</v>
      </c>
      <c r="K47" s="195">
        <f>'Data Plani vs Ejecutado POA2022'!L48</f>
        <v>1</v>
      </c>
      <c r="L47" s="195">
        <f>'Data Plani vs Ejecutado POA2022'!N48</f>
        <v>1</v>
      </c>
      <c r="M47" s="195">
        <f>'Data Plani vs Ejecutado POA2022'!O48</f>
        <v>1</v>
      </c>
      <c r="N47" s="195">
        <f>'Data Plani vs Ejecutado POA2022'!P48</f>
        <v>1</v>
      </c>
      <c r="O47" s="195">
        <f>'Data Plani vs Ejecutado POA2022'!Q48</f>
        <v>0.3</v>
      </c>
      <c r="P47" s="195">
        <f>'Data Plani vs Ejecutado POA2022'!R48</f>
        <v>0.3</v>
      </c>
      <c r="Q47" s="32">
        <f>'Data Plani vs Ejecutado POA2022'!T48</f>
        <v>300</v>
      </c>
      <c r="R47" s="32">
        <f>'Data Plani vs Ejecutado POA2022'!U48</f>
        <v>300</v>
      </c>
      <c r="S47" s="64" t="str">
        <f>'Data Plani vs Ejecutado POA2022'!V48</f>
        <v>Listado, Acta de Asamblea, Foto y video</v>
      </c>
      <c r="T47" s="139">
        <f>'Data Plani vs Ejecutado POA2022'!W48</f>
        <v>0</v>
      </c>
      <c r="U47" s="138">
        <f>'Data Plani vs Ejecutado POA2022'!X48</f>
        <v>0</v>
      </c>
      <c r="V47" s="497"/>
      <c r="W47" s="289">
        <f t="shared" si="0"/>
        <v>0.76666666666666661</v>
      </c>
      <c r="X47" s="283">
        <f t="shared" si="1"/>
        <v>0.76666666666666661</v>
      </c>
      <c r="Y47" s="559"/>
      <c r="Z47" s="285"/>
    </row>
    <row r="48" spans="1:26" s="27" customFormat="1" ht="40" customHeight="1" outlineLevel="2">
      <c r="A48" s="153" t="str">
        <f>'Data Plani vs Ejecutado POA2022'!A49</f>
        <v>Dirección de Fomento y Desarrollo</v>
      </c>
      <c r="B48" s="140" t="str">
        <f>'Data Plani vs Ejecutado POA2022'!B49</f>
        <v>Proceso de acompañamiento correctivo a cooperativas</v>
      </c>
      <c r="C48" s="31" t="str">
        <f>'Data Plani vs Ejecutado POA2022'!C49</f>
        <v>Reuniones</v>
      </c>
      <c r="D48" s="135" t="s">
        <v>55</v>
      </c>
      <c r="E48" s="30">
        <f>'Data Plani vs Ejecutado POA2022'!E49</f>
        <v>1</v>
      </c>
      <c r="F48" s="30">
        <f>'Data Plani vs Ejecutado POA2022'!F49</f>
        <v>2</v>
      </c>
      <c r="G48" s="30">
        <f>'Data Plani vs Ejecutado POA2022'!G49</f>
        <v>2</v>
      </c>
      <c r="H48" s="30">
        <f>'Data Plani vs Ejecutado POA2022'!I49</f>
        <v>2</v>
      </c>
      <c r="I48" s="30">
        <f>'Data Plani vs Ejecutado POA2022'!J49</f>
        <v>2</v>
      </c>
      <c r="J48" s="30">
        <f>'Data Plani vs Ejecutado POA2022'!K49</f>
        <v>2</v>
      </c>
      <c r="K48" s="195">
        <f>'Data Plani vs Ejecutado POA2022'!L49</f>
        <v>0.5</v>
      </c>
      <c r="L48" s="195">
        <f>'Data Plani vs Ejecutado POA2022'!N49</f>
        <v>0.5</v>
      </c>
      <c r="M48" s="195">
        <f>'Data Plani vs Ejecutado POA2022'!O49</f>
        <v>1</v>
      </c>
      <c r="N48" s="195">
        <f>'Data Plani vs Ejecutado POA2022'!P49</f>
        <v>1</v>
      </c>
      <c r="O48" s="195">
        <f>'Data Plani vs Ejecutado POA2022'!Q49</f>
        <v>1</v>
      </c>
      <c r="P48" s="195">
        <f>'Data Plani vs Ejecutado POA2022'!R49</f>
        <v>1</v>
      </c>
      <c r="Q48" s="30">
        <f>'Data Plani vs Ejecutado POA2022'!T49</f>
        <v>16</v>
      </c>
      <c r="R48" s="30">
        <f>'Data Plani vs Ejecutado POA2022'!U49</f>
        <v>16</v>
      </c>
      <c r="S48" s="64" t="str">
        <f>'Data Plani vs Ejecutado POA2022'!V49</f>
        <v>Listado, informe y foto</v>
      </c>
      <c r="T48" s="135" t="str">
        <f>'Data Plani vs Ejecutado POA2022'!W49</f>
        <v>Reactivación de coopeativas que han entrado en procesos legales.</v>
      </c>
      <c r="U48" s="138">
        <f>'Data Plani vs Ejecutado POA2022'!X49</f>
        <v>0</v>
      </c>
      <c r="V48" s="496" t="s">
        <v>516</v>
      </c>
      <c r="W48" s="290">
        <f t="shared" ref="W48:W79" si="2">IF(X48&gt;100%,100%,AVERAGE(L48,N48,P48))</f>
        <v>0.83333333333333337</v>
      </c>
      <c r="X48" s="283">
        <f t="shared" ref="X48:X79" si="3">AVERAGE(L48,N48,P48)</f>
        <v>0.83333333333333337</v>
      </c>
      <c r="Y48" s="558">
        <v>0.83</v>
      </c>
      <c r="Z48" s="285"/>
    </row>
    <row r="49" spans="1:26" s="27" customFormat="1" ht="40" customHeight="1" outlineLevel="2">
      <c r="A49" s="153" t="str">
        <f>'Data Plani vs Ejecutado POA2022'!A50</f>
        <v>Dirección de Fomento y Desarrollo</v>
      </c>
      <c r="B49" s="140" t="str">
        <f>'Data Plani vs Ejecutado POA2022'!B50</f>
        <v>Proceso de acompañamiento correctivo a cooperativas</v>
      </c>
      <c r="C49" s="31" t="str">
        <f>'Data Plani vs Ejecutado POA2022'!C50</f>
        <v>Informe</v>
      </c>
      <c r="D49" s="135" t="s">
        <v>55</v>
      </c>
      <c r="E49" s="26">
        <f>'Data Plani vs Ejecutado POA2022'!E50</f>
        <v>2</v>
      </c>
      <c r="F49" s="26">
        <f>'Data Plani vs Ejecutado POA2022'!F50</f>
        <v>2</v>
      </c>
      <c r="G49" s="26">
        <f>'Data Plani vs Ejecutado POA2022'!G50</f>
        <v>2</v>
      </c>
      <c r="H49" s="26">
        <f>'Data Plani vs Ejecutado POA2022'!I50</f>
        <v>2</v>
      </c>
      <c r="I49" s="26">
        <f>'Data Plani vs Ejecutado POA2022'!J50</f>
        <v>2</v>
      </c>
      <c r="J49" s="26">
        <f>'Data Plani vs Ejecutado POA2022'!K50</f>
        <v>2</v>
      </c>
      <c r="K49" s="195">
        <f>'Data Plani vs Ejecutado POA2022'!L50</f>
        <v>1</v>
      </c>
      <c r="L49" s="195">
        <f>'Data Plani vs Ejecutado POA2022'!N50</f>
        <v>1</v>
      </c>
      <c r="M49" s="195">
        <f>'Data Plani vs Ejecutado POA2022'!O50</f>
        <v>1</v>
      </c>
      <c r="N49" s="195">
        <f>'Data Plani vs Ejecutado POA2022'!P50</f>
        <v>1</v>
      </c>
      <c r="O49" s="195">
        <f>'Data Plani vs Ejecutado POA2022'!Q50</f>
        <v>1</v>
      </c>
      <c r="P49" s="195">
        <f>'Data Plani vs Ejecutado POA2022'!R50</f>
        <v>1</v>
      </c>
      <c r="Q49" s="30">
        <f>'Data Plani vs Ejecutado POA2022'!T50</f>
        <v>16</v>
      </c>
      <c r="R49" s="33">
        <f>'Data Plani vs Ejecutado POA2022'!U50</f>
        <v>16</v>
      </c>
      <c r="S49" s="64" t="str">
        <f>'Data Plani vs Ejecutado POA2022'!V50</f>
        <v>Listado, informe y foto</v>
      </c>
      <c r="T49" s="137">
        <f>'Data Plani vs Ejecutado POA2022'!W50</f>
        <v>0</v>
      </c>
      <c r="U49" s="138">
        <f>'Data Plani vs Ejecutado POA2022'!X50</f>
        <v>0</v>
      </c>
      <c r="V49" s="498"/>
      <c r="W49" s="290">
        <f t="shared" si="2"/>
        <v>1</v>
      </c>
      <c r="X49" s="283">
        <f t="shared" si="3"/>
        <v>1</v>
      </c>
      <c r="Y49" s="560"/>
      <c r="Z49" s="285"/>
    </row>
    <row r="50" spans="1:26" s="27" customFormat="1" ht="40" customHeight="1" outlineLevel="2">
      <c r="A50" s="153" t="str">
        <f>'Data Plani vs Ejecutado POA2022'!A51</f>
        <v>Dirección de Fomento y Desarrollo</v>
      </c>
      <c r="B50" s="140" t="str">
        <f>'Data Plani vs Ejecutado POA2022'!B51</f>
        <v>Proceso de acompañamiento correctivo a cooperativas</v>
      </c>
      <c r="C50" s="31" t="str">
        <f>'Data Plani vs Ejecutado POA2022'!C51</f>
        <v>Asamblea</v>
      </c>
      <c r="D50" s="135" t="s">
        <v>55</v>
      </c>
      <c r="E50" s="30">
        <f>'Data Plani vs Ejecutado POA2022'!E51</f>
        <v>0</v>
      </c>
      <c r="F50" s="30">
        <f>'Data Plani vs Ejecutado POA2022'!F51</f>
        <v>2</v>
      </c>
      <c r="G50" s="30">
        <f>'Data Plani vs Ejecutado POA2022'!G51</f>
        <v>2</v>
      </c>
      <c r="H50" s="30">
        <f>'Data Plani vs Ejecutado POA2022'!I51</f>
        <v>0</v>
      </c>
      <c r="I50" s="30">
        <f>'Data Plani vs Ejecutado POA2022'!J51</f>
        <v>2</v>
      </c>
      <c r="J50" s="30">
        <f>'Data Plani vs Ejecutado POA2022'!K51</f>
        <v>0</v>
      </c>
      <c r="K50" s="195" t="str">
        <f>'Data Plani vs Ejecutado POA2022'!L51</f>
        <v xml:space="preserve">  </v>
      </c>
      <c r="L50" s="195" t="str">
        <f>'Data Plani vs Ejecutado POA2022'!N51</f>
        <v xml:space="preserve">  </v>
      </c>
      <c r="M50" s="195">
        <f>'Data Plani vs Ejecutado POA2022'!O51</f>
        <v>1</v>
      </c>
      <c r="N50" s="195">
        <f>'Data Plani vs Ejecutado POA2022'!P51</f>
        <v>1</v>
      </c>
      <c r="O50" s="195" t="str">
        <f>'Data Plani vs Ejecutado POA2022'!Q51</f>
        <v xml:space="preserve">  </v>
      </c>
      <c r="P50" s="195" t="str">
        <f>'Data Plani vs Ejecutado POA2022'!R51</f>
        <v xml:space="preserve">  </v>
      </c>
      <c r="Q50" s="32">
        <f>'Data Plani vs Ejecutado POA2022'!T51</f>
        <v>16</v>
      </c>
      <c r="R50" s="32">
        <f>'Data Plani vs Ejecutado POA2022'!U51</f>
        <v>16</v>
      </c>
      <c r="S50" s="64" t="str">
        <f>'Data Plani vs Ejecutado POA2022'!V51</f>
        <v>Listado, Acta de Asamblea, Foto y video</v>
      </c>
      <c r="T50" s="139">
        <f>'Data Plani vs Ejecutado POA2022'!W51</f>
        <v>0</v>
      </c>
      <c r="U50" s="143">
        <f>'Data Plani vs Ejecutado POA2022'!X51</f>
        <v>0</v>
      </c>
      <c r="V50" s="498"/>
      <c r="W50" s="290">
        <f t="shared" si="2"/>
        <v>1</v>
      </c>
      <c r="X50" s="283">
        <f t="shared" si="3"/>
        <v>1</v>
      </c>
      <c r="Y50" s="560"/>
      <c r="Z50" s="285"/>
    </row>
    <row r="51" spans="1:26" s="27" customFormat="1" ht="40" customHeight="1" outlineLevel="2">
      <c r="A51" s="153" t="str">
        <f>'Data Plani vs Ejecutado POA2022'!A52</f>
        <v>Dirección de Fomento y Desarrollo</v>
      </c>
      <c r="B51" s="140" t="str">
        <f>'Data Plani vs Ejecutado POA2022'!B52</f>
        <v>Proceso de acompañamiento correctivo a cooperativas</v>
      </c>
      <c r="C51" s="102">
        <f>'Data Plani vs Ejecutado POA2022'!C52</f>
        <v>0</v>
      </c>
      <c r="D51" s="135" t="s">
        <v>55</v>
      </c>
      <c r="E51" s="102">
        <f>'Data Plani vs Ejecutado POA2022'!E52</f>
        <v>0</v>
      </c>
      <c r="F51" s="102">
        <f>'Data Plani vs Ejecutado POA2022'!F52</f>
        <v>0</v>
      </c>
      <c r="G51" s="102">
        <f>'Data Plani vs Ejecutado POA2022'!G52</f>
        <v>0</v>
      </c>
      <c r="H51" s="102">
        <f>'Data Plani vs Ejecutado POA2022'!I52</f>
        <v>0</v>
      </c>
      <c r="I51" s="102">
        <f>'Data Plani vs Ejecutado POA2022'!J52</f>
        <v>0</v>
      </c>
      <c r="J51" s="102">
        <f>'Data Plani vs Ejecutado POA2022'!K52</f>
        <v>0</v>
      </c>
      <c r="K51" s="195" t="str">
        <f>'Data Plani vs Ejecutado POA2022'!L52</f>
        <v xml:space="preserve">  </v>
      </c>
      <c r="L51" s="195">
        <v>0</v>
      </c>
      <c r="M51" s="195" t="str">
        <f>'Data Plani vs Ejecutado POA2022'!O52</f>
        <v xml:space="preserve">  </v>
      </c>
      <c r="N51" s="195">
        <v>1</v>
      </c>
      <c r="O51" s="195" t="str">
        <f>'Data Plani vs Ejecutado POA2022'!Q52</f>
        <v xml:space="preserve">  </v>
      </c>
      <c r="P51" s="195" t="str">
        <f>'Data Plani vs Ejecutado POA2022'!R52</f>
        <v xml:space="preserve">  </v>
      </c>
      <c r="Q51" s="102">
        <f>'Data Plani vs Ejecutado POA2022'!T52</f>
        <v>0</v>
      </c>
      <c r="R51" s="102">
        <f>'Data Plani vs Ejecutado POA2022'!U52</f>
        <v>0</v>
      </c>
      <c r="S51" s="102">
        <f>'Data Plani vs Ejecutado POA2022'!V52</f>
        <v>0</v>
      </c>
      <c r="T51" s="103">
        <f>'Data Plani vs Ejecutado POA2022'!W52</f>
        <v>0</v>
      </c>
      <c r="U51" s="30">
        <f>'Data Plani vs Ejecutado POA2022'!X52</f>
        <v>0</v>
      </c>
      <c r="V51" s="497"/>
      <c r="W51" s="290">
        <f t="shared" si="2"/>
        <v>0.5</v>
      </c>
      <c r="X51" s="283">
        <f t="shared" si="3"/>
        <v>0.5</v>
      </c>
      <c r="Y51" s="559"/>
      <c r="Z51" s="285"/>
    </row>
    <row r="52" spans="1:26" s="27" customFormat="1" ht="60" customHeight="1" outlineLevel="2">
      <c r="A52" s="153" t="str">
        <f>'Data Plani vs Ejecutado POA2022'!A53</f>
        <v>Departamento de Fomento Cooperativo</v>
      </c>
      <c r="B52" s="31" t="str">
        <f>'Data Plani vs Ejecutado POA2022'!B53</f>
        <v>Asistencia al usurio sobre proceso de incorporación de cooperativas</v>
      </c>
      <c r="C52" s="31" t="str">
        <f>'Data Plani vs Ejecutado POA2022'!C53</f>
        <v>Asistencia</v>
      </c>
      <c r="D52" s="64" t="s">
        <v>124</v>
      </c>
      <c r="E52" s="30">
        <f>'Data Plani vs Ejecutado POA2022'!E53</f>
        <v>32</v>
      </c>
      <c r="F52" s="30">
        <f>'Data Plani vs Ejecutado POA2022'!F53</f>
        <v>50</v>
      </c>
      <c r="G52" s="30">
        <f>'Data Plani vs Ejecutado POA2022'!G53</f>
        <v>65</v>
      </c>
      <c r="H52" s="30">
        <f>'Data Plani vs Ejecutado POA2022'!I53</f>
        <v>40</v>
      </c>
      <c r="I52" s="30">
        <f>'Data Plani vs Ejecutado POA2022'!J53</f>
        <v>50</v>
      </c>
      <c r="J52" s="30">
        <f>'Data Plani vs Ejecutado POA2022'!K53</f>
        <v>40</v>
      </c>
      <c r="K52" s="195">
        <f>'Data Plani vs Ejecutado POA2022'!L53</f>
        <v>0.8</v>
      </c>
      <c r="L52" s="195">
        <f>'Data Plani vs Ejecutado POA2022'!N53</f>
        <v>0.8</v>
      </c>
      <c r="M52" s="195">
        <f>'Data Plani vs Ejecutado POA2022'!O53</f>
        <v>1</v>
      </c>
      <c r="N52" s="195">
        <f>'Data Plani vs Ejecutado POA2022'!P53</f>
        <v>1</v>
      </c>
      <c r="O52" s="195">
        <f>'Data Plani vs Ejecutado POA2022'!Q53</f>
        <v>1.625</v>
      </c>
      <c r="P52" s="195">
        <f>'Data Plani vs Ejecutado POA2022'!R53</f>
        <v>1</v>
      </c>
      <c r="Q52" s="32">
        <f>'Data Plani vs Ejecutado POA2022'!T53</f>
        <v>32</v>
      </c>
      <c r="R52" s="32">
        <f>'Data Plani vs Ejecutado POA2022'!U53</f>
        <v>32</v>
      </c>
      <c r="S52" s="64" t="str">
        <f>'Data Plani vs Ejecutado POA2022'!V53</f>
        <v>Lista de usurios, brochure, informe</v>
      </c>
      <c r="T52" s="64" t="str">
        <f>'Data Plani vs Ejecutado POA2022'!W53</f>
        <v>Usuarios capacitados y con domio sobre la incorporación de las cooperativas</v>
      </c>
      <c r="U52" s="136">
        <f>'Data Plani vs Ejecutado POA2022'!X53</f>
        <v>2795000</v>
      </c>
      <c r="V52" s="73" t="s">
        <v>517</v>
      </c>
      <c r="W52" s="281">
        <f t="shared" si="2"/>
        <v>0.93333333333333324</v>
      </c>
      <c r="X52" s="283">
        <f t="shared" si="3"/>
        <v>0.93333333333333324</v>
      </c>
      <c r="Y52" s="312">
        <v>0.93</v>
      </c>
      <c r="Z52" s="285"/>
    </row>
    <row r="53" spans="1:26" s="27" customFormat="1" ht="60" customHeight="1" outlineLevel="2">
      <c r="A53" s="153" t="str">
        <f>'Data Plani vs Ejecutado POA2022'!A54</f>
        <v>Departamento de Fomento Cooperativo</v>
      </c>
      <c r="B53" s="140" t="str">
        <f>'Data Plani vs Ejecutado POA2022'!B54</f>
        <v>Taller orientación sobre cooperativismo al usuario externo, sobre filosofia, historia y la naturaleza del cooperativismo.</v>
      </c>
      <c r="C53" s="64" t="str">
        <f>'Data Plani vs Ejecutado POA2022'!C54</f>
        <v>Coordinación</v>
      </c>
      <c r="D53" s="135" t="s">
        <v>129</v>
      </c>
      <c r="E53" s="30">
        <f>'Data Plani vs Ejecutado POA2022'!E54</f>
        <v>1</v>
      </c>
      <c r="F53" s="30">
        <f>'Data Plani vs Ejecutado POA2022'!F54</f>
        <v>1</v>
      </c>
      <c r="G53" s="30">
        <f>'Data Plani vs Ejecutado POA2022'!G54</f>
        <v>6</v>
      </c>
      <c r="H53" s="30">
        <f>'Data Plani vs Ejecutado POA2022'!I54</f>
        <v>0</v>
      </c>
      <c r="I53" s="30">
        <f>'Data Plani vs Ejecutado POA2022'!J54</f>
        <v>1</v>
      </c>
      <c r="J53" s="30">
        <f>'Data Plani vs Ejecutado POA2022'!K54</f>
        <v>1</v>
      </c>
      <c r="K53" s="195" t="str">
        <f>'Data Plani vs Ejecutado POA2022'!L54</f>
        <v xml:space="preserve">  </v>
      </c>
      <c r="L53" s="195" t="str">
        <f>'Data Plani vs Ejecutado POA2022'!N54</f>
        <v xml:space="preserve">  </v>
      </c>
      <c r="M53" s="195">
        <f>'Data Plani vs Ejecutado POA2022'!O54</f>
        <v>1</v>
      </c>
      <c r="N53" s="195">
        <f>'Data Plani vs Ejecutado POA2022'!P54</f>
        <v>1</v>
      </c>
      <c r="O53" s="195">
        <f>'Data Plani vs Ejecutado POA2022'!Q54</f>
        <v>6</v>
      </c>
      <c r="P53" s="195">
        <f>'Data Plani vs Ejecutado POA2022'!R54</f>
        <v>1</v>
      </c>
      <c r="Q53" s="32">
        <f>'Data Plani vs Ejecutado POA2022'!T54</f>
        <v>5</v>
      </c>
      <c r="R53" s="32">
        <f>'Data Plani vs Ejecutado POA2022'!U54</f>
        <v>5</v>
      </c>
      <c r="S53" s="64" t="str">
        <f>'Data Plani vs Ejecutado POA2022'!V54</f>
        <v>Ordenes de compra, oficio de aprobación</v>
      </c>
      <c r="T53" s="135" t="str">
        <f>'Data Plani vs Ejecutado POA2022'!W54</f>
        <v>Miembros de las cooperativas capacitados</v>
      </c>
      <c r="U53" s="138">
        <f>'Data Plani vs Ejecutado POA2022'!X54</f>
        <v>0</v>
      </c>
      <c r="V53" s="496" t="s">
        <v>518</v>
      </c>
      <c r="W53" s="291">
        <f t="shared" si="2"/>
        <v>1</v>
      </c>
      <c r="X53" s="283">
        <f t="shared" si="3"/>
        <v>1</v>
      </c>
      <c r="Y53" s="552">
        <v>1</v>
      </c>
      <c r="Z53" s="285"/>
    </row>
    <row r="54" spans="1:26" s="27" customFormat="1" ht="60" customHeight="1" outlineLevel="2">
      <c r="A54" s="153" t="str">
        <f>'Data Plani vs Ejecutado POA2022'!A55</f>
        <v>Departamento de Fomento Cooperativo</v>
      </c>
      <c r="B54" s="140" t="str">
        <f>'Data Plani vs Ejecutado POA2022'!B55</f>
        <v>Taller orientación sobre cooperativismo al usuario externo, sobre filosofia, historia y la naturaleza del cooperativismo.</v>
      </c>
      <c r="C54" s="64" t="str">
        <f>'Data Plani vs Ejecutado POA2022'!C55</f>
        <v>Talleres</v>
      </c>
      <c r="D54" s="135" t="s">
        <v>129</v>
      </c>
      <c r="E54" s="30">
        <f>'Data Plani vs Ejecutado POA2022'!E55</f>
        <v>1</v>
      </c>
      <c r="F54" s="30">
        <f>'Data Plani vs Ejecutado POA2022'!F55</f>
        <v>1</v>
      </c>
      <c r="G54" s="30">
        <f>'Data Plani vs Ejecutado POA2022'!G55</f>
        <v>15</v>
      </c>
      <c r="H54" s="30">
        <f>'Data Plani vs Ejecutado POA2022'!I55</f>
        <v>0</v>
      </c>
      <c r="I54" s="30">
        <f>'Data Plani vs Ejecutado POA2022'!J55</f>
        <v>1</v>
      </c>
      <c r="J54" s="30">
        <f>'Data Plani vs Ejecutado POA2022'!K55</f>
        <v>1</v>
      </c>
      <c r="K54" s="195" t="str">
        <f>'Data Plani vs Ejecutado POA2022'!L55</f>
        <v xml:space="preserve">  </v>
      </c>
      <c r="L54" s="195" t="str">
        <f>'Data Plani vs Ejecutado POA2022'!N55</f>
        <v xml:space="preserve">  </v>
      </c>
      <c r="M54" s="195">
        <f>'Data Plani vs Ejecutado POA2022'!O55</f>
        <v>1</v>
      </c>
      <c r="N54" s="195">
        <f>'Data Plani vs Ejecutado POA2022'!P55</f>
        <v>1</v>
      </c>
      <c r="O54" s="195">
        <f>'Data Plani vs Ejecutado POA2022'!Q55</f>
        <v>15</v>
      </c>
      <c r="P54" s="195">
        <f>'Data Plani vs Ejecutado POA2022'!R55</f>
        <v>1</v>
      </c>
      <c r="Q54" s="32">
        <f>'Data Plani vs Ejecutado POA2022'!T55</f>
        <v>5</v>
      </c>
      <c r="R54" s="32">
        <f>'Data Plani vs Ejecutado POA2022'!U55</f>
        <v>5</v>
      </c>
      <c r="S54" s="64" t="str">
        <f>'Data Plani vs Ejecutado POA2022'!V55</f>
        <v>Lista de asistencia, PPT de material didácticos, minutas, fotos y órdenes de compra</v>
      </c>
      <c r="T54" s="139">
        <f>'Data Plani vs Ejecutado POA2022'!W55</f>
        <v>0</v>
      </c>
      <c r="U54" s="138">
        <f>'Data Plani vs Ejecutado POA2022'!X55</f>
        <v>0</v>
      </c>
      <c r="V54" s="497"/>
      <c r="W54" s="291">
        <f t="shared" si="2"/>
        <v>1</v>
      </c>
      <c r="X54" s="283">
        <f t="shared" si="3"/>
        <v>1</v>
      </c>
      <c r="Y54" s="554"/>
      <c r="Z54" s="285"/>
    </row>
    <row r="55" spans="1:26" s="27" customFormat="1" ht="60" customHeight="1" outlineLevel="2">
      <c r="A55" s="153" t="str">
        <f>'Data Plani vs Ejecutado POA2022'!A56</f>
        <v>Departamento de Fomento Cooperativo</v>
      </c>
      <c r="B55" s="31" t="str">
        <f>'Data Plani vs Ejecutado POA2022'!B56</f>
        <v>Dar a conocer a los Centros Regionales el plan de Fomento Cooperativo.</v>
      </c>
      <c r="C55" s="31" t="str">
        <f>'Data Plani vs Ejecutado POA2022'!C56</f>
        <v>Reuniones</v>
      </c>
      <c r="D55" s="64" t="s">
        <v>134</v>
      </c>
      <c r="E55" s="30">
        <f>'Data Plani vs Ejecutado POA2022'!E56</f>
        <v>1</v>
      </c>
      <c r="F55" s="30">
        <f>'Data Plani vs Ejecutado POA2022'!F56</f>
        <v>4</v>
      </c>
      <c r="G55" s="30">
        <f>'Data Plani vs Ejecutado POA2022'!G56</f>
        <v>73</v>
      </c>
      <c r="H55" s="30">
        <f>'Data Plani vs Ejecutado POA2022'!I56</f>
        <v>2</v>
      </c>
      <c r="I55" s="30">
        <f>'Data Plani vs Ejecutado POA2022'!J56</f>
        <v>4</v>
      </c>
      <c r="J55" s="30">
        <f>'Data Plani vs Ejecutado POA2022'!K56</f>
        <v>6</v>
      </c>
      <c r="K55" s="195">
        <f>'Data Plani vs Ejecutado POA2022'!L56</f>
        <v>0.5</v>
      </c>
      <c r="L55" s="195">
        <f>'Data Plani vs Ejecutado POA2022'!N56</f>
        <v>0.5</v>
      </c>
      <c r="M55" s="195">
        <f>'Data Plani vs Ejecutado POA2022'!O56</f>
        <v>1</v>
      </c>
      <c r="N55" s="195">
        <f>'Data Plani vs Ejecutado POA2022'!P56</f>
        <v>1</v>
      </c>
      <c r="O55" s="195">
        <f>'Data Plani vs Ejecutado POA2022'!Q56</f>
        <v>12.166666666666666</v>
      </c>
      <c r="P55" s="195">
        <f>'Data Plani vs Ejecutado POA2022'!R56</f>
        <v>1</v>
      </c>
      <c r="Q55" s="32">
        <f>'Data Plani vs Ejecutado POA2022'!T56</f>
        <v>12</v>
      </c>
      <c r="R55" s="32">
        <f>'Data Plani vs Ejecutado POA2022'!U56</f>
        <v>12</v>
      </c>
      <c r="S55" s="64" t="str">
        <f>'Data Plani vs Ejecutado POA2022'!V56</f>
        <v>Oficio y coordinación a través de correo electrónico</v>
      </c>
      <c r="T55" s="135" t="str">
        <f>'Data Plani vs Ejecutado POA2022'!W56</f>
        <v xml:space="preserve">Incremento de incorporación de cooperativas </v>
      </c>
      <c r="U55" s="138">
        <f>'Data Plani vs Ejecutado POA2022'!X56</f>
        <v>0</v>
      </c>
      <c r="V55" s="73" t="s">
        <v>519</v>
      </c>
      <c r="W55" s="281">
        <f t="shared" si="2"/>
        <v>0.83333333333333337</v>
      </c>
      <c r="X55" s="283">
        <f t="shared" si="3"/>
        <v>0.83333333333333337</v>
      </c>
      <c r="Y55" s="312">
        <v>0.83</v>
      </c>
      <c r="Z55" s="285"/>
    </row>
    <row r="56" spans="1:26" s="27" customFormat="1" ht="60" customHeight="1" outlineLevel="2">
      <c r="A56" s="153" t="str">
        <f>'Data Plani vs Ejecutado POA2022'!A57</f>
        <v>Departamento de Fomento Cooperativo</v>
      </c>
      <c r="B56" s="31" t="str">
        <f>'Data Plani vs Ejecutado POA2022'!B57</f>
        <v>Realizar sensibilizaciones sobre Fomento Cooperativo</v>
      </c>
      <c r="C56" s="31" t="str">
        <f>'Data Plani vs Ejecutado POA2022'!C57</f>
        <v>Charlas</v>
      </c>
      <c r="D56" s="64" t="s">
        <v>137</v>
      </c>
      <c r="E56" s="30">
        <f>'Data Plani vs Ejecutado POA2022'!E57</f>
        <v>70</v>
      </c>
      <c r="F56" s="30">
        <f>'Data Plani vs Ejecutado POA2022'!F57</f>
        <v>300</v>
      </c>
      <c r="G56" s="30">
        <f>'Data Plani vs Ejecutado POA2022'!G57</f>
        <v>300</v>
      </c>
      <c r="H56" s="30">
        <f>'Data Plani vs Ejecutado POA2022'!I57</f>
        <v>100</v>
      </c>
      <c r="I56" s="30">
        <f>'Data Plani vs Ejecutado POA2022'!J57</f>
        <v>300</v>
      </c>
      <c r="J56" s="30">
        <f>'Data Plani vs Ejecutado POA2022'!K57</f>
        <v>300</v>
      </c>
      <c r="K56" s="195">
        <f>'Data Plani vs Ejecutado POA2022'!L57</f>
        <v>0.7</v>
      </c>
      <c r="L56" s="195">
        <f>'Data Plani vs Ejecutado POA2022'!N57</f>
        <v>0.7</v>
      </c>
      <c r="M56" s="195">
        <f>'Data Plani vs Ejecutado POA2022'!O57</f>
        <v>1</v>
      </c>
      <c r="N56" s="195">
        <f>'Data Plani vs Ejecutado POA2022'!P57</f>
        <v>1</v>
      </c>
      <c r="O56" s="195">
        <f>'Data Plani vs Ejecutado POA2022'!Q57</f>
        <v>1</v>
      </c>
      <c r="P56" s="195">
        <f>'Data Plani vs Ejecutado POA2022'!R57</f>
        <v>1</v>
      </c>
      <c r="Q56" s="32">
        <f>'Data Plani vs Ejecutado POA2022'!T57</f>
        <v>1200</v>
      </c>
      <c r="R56" s="32">
        <f>'Data Plani vs Ejecutado POA2022'!U57</f>
        <v>1200</v>
      </c>
      <c r="S56" s="64" t="str">
        <f>'Data Plani vs Ejecutado POA2022'!V57</f>
        <v>Brochure, material didáctico, fotos, lista de asitencia</v>
      </c>
      <c r="T56" s="139">
        <f>'Data Plani vs Ejecutado POA2022'!W57</f>
        <v>0</v>
      </c>
      <c r="U56" s="143">
        <f>'Data Plani vs Ejecutado POA2022'!X57</f>
        <v>0</v>
      </c>
      <c r="V56" s="73" t="s">
        <v>541</v>
      </c>
      <c r="W56" s="281">
        <f t="shared" si="2"/>
        <v>0.9</v>
      </c>
      <c r="X56" s="282">
        <f t="shared" si="3"/>
        <v>0.9</v>
      </c>
      <c r="Y56" s="312">
        <v>0.9</v>
      </c>
      <c r="Z56" s="285"/>
    </row>
    <row r="57" spans="1:26" s="27" customFormat="1" ht="39" outlineLevel="2">
      <c r="A57" s="153" t="str">
        <f>'Data Plani vs Ejecutado POA2022'!A59</f>
        <v>Dirección Asistencia Técnica</v>
      </c>
      <c r="B57" s="140" t="str">
        <f>'Data Plani vs Ejecutado POA2022'!B59</f>
        <v>Supervisar el sistemas contable y administrativo  del 50% de las cooperativas incorporadas y grupos cooperativos</v>
      </c>
      <c r="C57" s="64" t="str">
        <f>'Data Plani vs Ejecutado POA2022'!C59</f>
        <v>Coordinación</v>
      </c>
      <c r="D57" s="135" t="s">
        <v>316</v>
      </c>
      <c r="E57" s="30">
        <f>'Data Plani vs Ejecutado POA2022'!E59</f>
        <v>1</v>
      </c>
      <c r="F57" s="30">
        <f>'Data Plani vs Ejecutado POA2022'!F59</f>
        <v>1</v>
      </c>
      <c r="G57" s="30">
        <f>'Data Plani vs Ejecutado POA2022'!G59</f>
        <v>2</v>
      </c>
      <c r="H57" s="30">
        <f>'Data Plani vs Ejecutado POA2022'!I59</f>
        <v>1</v>
      </c>
      <c r="I57" s="30">
        <f>'Data Plani vs Ejecutado POA2022'!J59</f>
        <v>1</v>
      </c>
      <c r="J57" s="30">
        <f>'Data Plani vs Ejecutado POA2022'!K59</f>
        <v>2</v>
      </c>
      <c r="K57" s="195">
        <f>'Data Plani vs Ejecutado POA2022'!L59</f>
        <v>1</v>
      </c>
      <c r="L57" s="195">
        <f>'Data Plani vs Ejecutado POA2022'!N59</f>
        <v>1</v>
      </c>
      <c r="M57" s="195">
        <f>'Data Plani vs Ejecutado POA2022'!O59</f>
        <v>1</v>
      </c>
      <c r="N57" s="195">
        <f>'Data Plani vs Ejecutado POA2022'!P59</f>
        <v>1</v>
      </c>
      <c r="O57" s="195">
        <f>'Data Plani vs Ejecutado POA2022'!Q59</f>
        <v>1</v>
      </c>
      <c r="P57" s="195">
        <f>'Data Plani vs Ejecutado POA2022'!R59</f>
        <v>1</v>
      </c>
      <c r="Q57" s="26">
        <f>'Data Plani vs Ejecutado POA2022'!T59</f>
        <v>6</v>
      </c>
      <c r="R57" s="30">
        <f>'Data Plani vs Ejecutado POA2022'!U59</f>
        <v>6</v>
      </c>
      <c r="S57" s="73" t="str">
        <f>'Data Plani vs Ejecutado POA2022'!V59</f>
        <v>Comunicación interna</v>
      </c>
      <c r="T57" s="135" t="str">
        <f>'Data Plani vs Ejecutado POA2022'!W59</f>
        <v>Instalación y creación de sistema contable en cada cooperativa incorporada.</v>
      </c>
      <c r="U57" s="136">
        <f>'Data Plani vs Ejecutado POA2022'!X59</f>
        <v>6522150</v>
      </c>
      <c r="V57" s="496" t="s">
        <v>520</v>
      </c>
      <c r="W57" s="292">
        <f t="shared" si="2"/>
        <v>1</v>
      </c>
      <c r="X57" s="282">
        <f t="shared" si="3"/>
        <v>1</v>
      </c>
      <c r="Y57" s="558">
        <v>0.94</v>
      </c>
      <c r="Z57" s="285"/>
    </row>
    <row r="58" spans="1:26" s="27" customFormat="1" ht="39" outlineLevel="2">
      <c r="A58" s="153" t="str">
        <f>'Data Plani vs Ejecutado POA2022'!A60</f>
        <v>Dirección Asistencia Técnica</v>
      </c>
      <c r="B58" s="141" t="str">
        <f>'Data Plani vs Ejecutado POA2022'!B60</f>
        <v>Supervisar el sistemas contable y administrativo  del 50% de las cooperativas incorporadas y grupos cooperativos</v>
      </c>
      <c r="C58" s="31" t="str">
        <f>'Data Plani vs Ejecutado POA2022'!C60</f>
        <v>Visitas</v>
      </c>
      <c r="D58" s="135" t="s">
        <v>316</v>
      </c>
      <c r="E58" s="30">
        <f>'Data Plani vs Ejecutado POA2022'!E60</f>
        <v>159</v>
      </c>
      <c r="F58" s="30">
        <f>'Data Plani vs Ejecutado POA2022'!F60</f>
        <v>340</v>
      </c>
      <c r="G58" s="30">
        <f>'Data Plani vs Ejecutado POA2022'!G60</f>
        <v>300</v>
      </c>
      <c r="H58" s="30">
        <f>'Data Plani vs Ejecutado POA2022'!I60</f>
        <v>200</v>
      </c>
      <c r="I58" s="30">
        <f>'Data Plani vs Ejecutado POA2022'!J60</f>
        <v>340</v>
      </c>
      <c r="J58" s="30">
        <f>'Data Plani vs Ejecutado POA2022'!K60</f>
        <v>267</v>
      </c>
      <c r="K58" s="195">
        <f>'Data Plani vs Ejecutado POA2022'!L60</f>
        <v>0.79500000000000004</v>
      </c>
      <c r="L58" s="195">
        <f>'Data Plani vs Ejecutado POA2022'!N60</f>
        <v>0.79500000000000004</v>
      </c>
      <c r="M58" s="195">
        <f>'Data Plani vs Ejecutado POA2022'!O60</f>
        <v>1</v>
      </c>
      <c r="N58" s="195">
        <f>'Data Plani vs Ejecutado POA2022'!P60</f>
        <v>1</v>
      </c>
      <c r="O58" s="195">
        <f>'Data Plani vs Ejecutado POA2022'!Q60</f>
        <v>1.1235955056179776</v>
      </c>
      <c r="P58" s="195">
        <f>'Data Plani vs Ejecutado POA2022'!R60</f>
        <v>1</v>
      </c>
      <c r="Q58" s="30">
        <f>'Data Plani vs Ejecutado POA2022'!T60</f>
        <v>5</v>
      </c>
      <c r="R58" s="30">
        <f>'Data Plani vs Ejecutado POA2022'!U60</f>
        <v>5</v>
      </c>
      <c r="S58" s="199" t="str">
        <f>'Data Plani vs Ejecutado POA2022'!V60</f>
        <v>Informes, fotos, documentos financieros de las cooperativas</v>
      </c>
      <c r="T58" s="137">
        <f>'Data Plani vs Ejecutado POA2022'!W60</f>
        <v>0</v>
      </c>
      <c r="U58" s="138">
        <f>'Data Plani vs Ejecutado POA2022'!X60</f>
        <v>0</v>
      </c>
      <c r="V58" s="498"/>
      <c r="W58" s="292">
        <f t="shared" si="2"/>
        <v>0.93166666666666664</v>
      </c>
      <c r="X58" s="283">
        <f t="shared" si="3"/>
        <v>0.93166666666666664</v>
      </c>
      <c r="Y58" s="560"/>
      <c r="Z58" s="285"/>
    </row>
    <row r="59" spans="1:26" s="27" customFormat="1" ht="39" outlineLevel="2">
      <c r="A59" s="153" t="str">
        <f>'Data Plani vs Ejecutado POA2022'!A61</f>
        <v>Dirección Asistencia Técnica</v>
      </c>
      <c r="B59" s="142">
        <f>'Data Plani vs Ejecutado POA2022'!B61</f>
        <v>0</v>
      </c>
      <c r="C59" s="31" t="str">
        <f>'Data Plani vs Ejecutado POA2022'!C61</f>
        <v>Informes</v>
      </c>
      <c r="D59" s="135" t="s">
        <v>316</v>
      </c>
      <c r="E59" s="30">
        <f>'Data Plani vs Ejecutado POA2022'!E61</f>
        <v>140</v>
      </c>
      <c r="F59" s="30">
        <f>'Data Plani vs Ejecutado POA2022'!F61</f>
        <v>340</v>
      </c>
      <c r="G59" s="30">
        <f>'Data Plani vs Ejecutado POA2022'!G61</f>
        <v>300</v>
      </c>
      <c r="H59" s="30">
        <f>'Data Plani vs Ejecutado POA2022'!I61</f>
        <v>200</v>
      </c>
      <c r="I59" s="30">
        <f>'Data Plani vs Ejecutado POA2022'!J61</f>
        <v>340</v>
      </c>
      <c r="J59" s="30">
        <f>'Data Plani vs Ejecutado POA2022'!K61</f>
        <v>267</v>
      </c>
      <c r="K59" s="195">
        <f>'Data Plani vs Ejecutado POA2022'!L61</f>
        <v>0.7</v>
      </c>
      <c r="L59" s="195">
        <f>'Data Plani vs Ejecutado POA2022'!N61</f>
        <v>0.7</v>
      </c>
      <c r="M59" s="195">
        <f>'Data Plani vs Ejecutado POA2022'!O61</f>
        <v>1</v>
      </c>
      <c r="N59" s="195">
        <f>'Data Plani vs Ejecutado POA2022'!P61</f>
        <v>1</v>
      </c>
      <c r="O59" s="195">
        <f>'Data Plani vs Ejecutado POA2022'!Q61</f>
        <v>1.1235955056179776</v>
      </c>
      <c r="P59" s="195">
        <f>'Data Plani vs Ejecutado POA2022'!R61</f>
        <v>1</v>
      </c>
      <c r="Q59" s="30">
        <f>'Data Plani vs Ejecutado POA2022'!T61</f>
        <v>5</v>
      </c>
      <c r="R59" s="30">
        <f>'Data Plani vs Ejecutado POA2022'!U61</f>
        <v>5</v>
      </c>
      <c r="S59" s="199" t="str">
        <f>'Data Plani vs Ejecutado POA2022'!V61</f>
        <v>Informe</v>
      </c>
      <c r="T59" s="139">
        <f>'Data Plani vs Ejecutado POA2022'!W61</f>
        <v>0</v>
      </c>
      <c r="U59" s="138">
        <f>'Data Plani vs Ejecutado POA2022'!X61</f>
        <v>0</v>
      </c>
      <c r="V59" s="497"/>
      <c r="W59" s="292">
        <f t="shared" si="2"/>
        <v>0.9</v>
      </c>
      <c r="X59" s="283">
        <f t="shared" si="3"/>
        <v>0.9</v>
      </c>
      <c r="Y59" s="559"/>
      <c r="Z59" s="285"/>
    </row>
    <row r="60" spans="1:26" s="27" customFormat="1" ht="37" outlineLevel="2">
      <c r="A60" s="153" t="str">
        <f>'Data Plani vs Ejecutado POA2022'!A62</f>
        <v>Dirección Asistencia Técnica</v>
      </c>
      <c r="B60" s="140" t="str">
        <f>'Data Plani vs Ejecutado POA2022'!B62</f>
        <v>Apoyar a las Cooperativas en Acompañamientos y/o Fideicomiso.</v>
      </c>
      <c r="C60" s="31" t="str">
        <f>'Data Plani vs Ejecutado POA2022'!C62</f>
        <v>Coodinación</v>
      </c>
      <c r="D60" s="135" t="s">
        <v>122</v>
      </c>
      <c r="E60" s="30">
        <f>'Data Plani vs Ejecutado POA2022'!E62</f>
        <v>1</v>
      </c>
      <c r="F60" s="30">
        <f>'Data Plani vs Ejecutado POA2022'!F62</f>
        <v>2</v>
      </c>
      <c r="G60" s="30">
        <f>'Data Plani vs Ejecutado POA2022'!G62</f>
        <v>40</v>
      </c>
      <c r="H60" s="30">
        <f>'Data Plani vs Ejecutado POA2022'!I62</f>
        <v>1</v>
      </c>
      <c r="I60" s="30">
        <f>'Data Plani vs Ejecutado POA2022'!J62</f>
        <v>2</v>
      </c>
      <c r="J60" s="30">
        <f>'Data Plani vs Ejecutado POA2022'!K62</f>
        <v>2</v>
      </c>
      <c r="K60" s="195">
        <f>'Data Plani vs Ejecutado POA2022'!L62</f>
        <v>1</v>
      </c>
      <c r="L60" s="195">
        <f>'Data Plani vs Ejecutado POA2022'!N62</f>
        <v>1</v>
      </c>
      <c r="M60" s="195">
        <f>'Data Plani vs Ejecutado POA2022'!O62</f>
        <v>1</v>
      </c>
      <c r="N60" s="195">
        <f>'Data Plani vs Ejecutado POA2022'!P62</f>
        <v>1</v>
      </c>
      <c r="O60" s="195">
        <f>'Data Plani vs Ejecutado POA2022'!Q62</f>
        <v>20</v>
      </c>
      <c r="P60" s="195">
        <f>'Data Plani vs Ejecutado POA2022'!R62</f>
        <v>1</v>
      </c>
      <c r="Q60" s="26">
        <f>'Data Plani vs Ejecutado POA2022'!T62</f>
        <v>5</v>
      </c>
      <c r="R60" s="30">
        <f>'Data Plani vs Ejecutado POA2022'!U62</f>
        <v>11</v>
      </c>
      <c r="S60" s="199" t="str">
        <f>'Data Plani vs Ejecutado POA2022'!V62</f>
        <v>Oficio de asinación emitido por Presidencia Idecoop</v>
      </c>
      <c r="T60" s="135" t="str">
        <f>'Data Plani vs Ejecutado POA2022'!W62</f>
        <v>Aumento de la eficiencia en la transparencia cooperativista.</v>
      </c>
      <c r="U60" s="138">
        <f>'Data Plani vs Ejecutado POA2022'!X62</f>
        <v>0</v>
      </c>
      <c r="V60" s="496" t="s">
        <v>521</v>
      </c>
      <c r="W60" s="293">
        <f t="shared" si="2"/>
        <v>1</v>
      </c>
      <c r="X60" s="283">
        <f t="shared" si="3"/>
        <v>1</v>
      </c>
      <c r="Y60" s="558">
        <v>1</v>
      </c>
      <c r="Z60" s="285"/>
    </row>
    <row r="61" spans="1:26" s="27" customFormat="1" ht="37" outlineLevel="2">
      <c r="A61" s="153" t="str">
        <f>'Data Plani vs Ejecutado POA2022'!A63</f>
        <v>Dirección Asistencia Técnica</v>
      </c>
      <c r="B61" s="140" t="str">
        <f>'Data Plani vs Ejecutado POA2022'!B63</f>
        <v>Apoyar a las Cooperativas en Acompañamientos y/o Fideicomiso.</v>
      </c>
      <c r="C61" s="31" t="str">
        <f>'Data Plani vs Ejecutado POA2022'!C63</f>
        <v>Visitas</v>
      </c>
      <c r="D61" s="135" t="s">
        <v>122</v>
      </c>
      <c r="E61" s="30">
        <f>'Data Plani vs Ejecutado POA2022'!E63</f>
        <v>3</v>
      </c>
      <c r="F61" s="30">
        <f>'Data Plani vs Ejecutado POA2022'!F63</f>
        <v>2</v>
      </c>
      <c r="G61" s="30">
        <f>'Data Plani vs Ejecutado POA2022'!G63</f>
        <v>40</v>
      </c>
      <c r="H61" s="30">
        <f>'Data Plani vs Ejecutado POA2022'!I63</f>
        <v>1</v>
      </c>
      <c r="I61" s="30">
        <f>'Data Plani vs Ejecutado POA2022'!J63</f>
        <v>2</v>
      </c>
      <c r="J61" s="30">
        <f>'Data Plani vs Ejecutado POA2022'!K63</f>
        <v>2</v>
      </c>
      <c r="K61" s="195">
        <f>'Data Plani vs Ejecutado POA2022'!L63</f>
        <v>3</v>
      </c>
      <c r="L61" s="195">
        <f>'Data Plani vs Ejecutado POA2022'!N63</f>
        <v>1</v>
      </c>
      <c r="M61" s="195">
        <f>'Data Plani vs Ejecutado POA2022'!O63</f>
        <v>1</v>
      </c>
      <c r="N61" s="195">
        <f>'Data Plani vs Ejecutado POA2022'!P63</f>
        <v>1</v>
      </c>
      <c r="O61" s="195">
        <f>'Data Plani vs Ejecutado POA2022'!Q63</f>
        <v>20</v>
      </c>
      <c r="P61" s="195">
        <f>'Data Plani vs Ejecutado POA2022'!R63</f>
        <v>1</v>
      </c>
      <c r="Q61" s="30">
        <f>'Data Plani vs Ejecutado POA2022'!T63</f>
        <v>5</v>
      </c>
      <c r="R61" s="30">
        <f>'Data Plani vs Ejecutado POA2022'!U63</f>
        <v>11</v>
      </c>
      <c r="S61" s="199" t="str">
        <f>'Data Plani vs Ejecutado POA2022'!V63</f>
        <v>Datos preliminaes levantados en el acompañamiento</v>
      </c>
      <c r="T61" s="137">
        <f>'Data Plani vs Ejecutado POA2022'!W63</f>
        <v>0</v>
      </c>
      <c r="U61" s="138">
        <f>'Data Plani vs Ejecutado POA2022'!X63</f>
        <v>0</v>
      </c>
      <c r="V61" s="498"/>
      <c r="W61" s="293">
        <f t="shared" si="2"/>
        <v>1</v>
      </c>
      <c r="X61" s="283">
        <f t="shared" si="3"/>
        <v>1</v>
      </c>
      <c r="Y61" s="560"/>
      <c r="Z61" s="285"/>
    </row>
    <row r="62" spans="1:26" s="27" customFormat="1" ht="37" outlineLevel="2">
      <c r="A62" s="153" t="str">
        <f>'Data Plani vs Ejecutado POA2022'!A64</f>
        <v>Dirección Asistencia Técnica</v>
      </c>
      <c r="B62" s="140" t="str">
        <f>'Data Plani vs Ejecutado POA2022'!B64</f>
        <v>Apoyar a las Cooperativas en Acompañamientos y/o Fideicomiso.</v>
      </c>
      <c r="C62" s="31" t="str">
        <f>'Data Plani vs Ejecutado POA2022'!C64</f>
        <v>Informes</v>
      </c>
      <c r="D62" s="135" t="s">
        <v>122</v>
      </c>
      <c r="E62" s="30">
        <f>'Data Plani vs Ejecutado POA2022'!E64</f>
        <v>1</v>
      </c>
      <c r="F62" s="30">
        <f>'Data Plani vs Ejecutado POA2022'!F64</f>
        <v>2</v>
      </c>
      <c r="G62" s="30">
        <f>'Data Plani vs Ejecutado POA2022'!G64</f>
        <v>40</v>
      </c>
      <c r="H62" s="30">
        <f>'Data Plani vs Ejecutado POA2022'!I64</f>
        <v>1</v>
      </c>
      <c r="I62" s="30">
        <f>'Data Plani vs Ejecutado POA2022'!J64</f>
        <v>2</v>
      </c>
      <c r="J62" s="30">
        <f>'Data Plani vs Ejecutado POA2022'!K64</f>
        <v>2</v>
      </c>
      <c r="K62" s="195">
        <f>'Data Plani vs Ejecutado POA2022'!L64</f>
        <v>1</v>
      </c>
      <c r="L62" s="195">
        <f>'Data Plani vs Ejecutado POA2022'!N64</f>
        <v>1</v>
      </c>
      <c r="M62" s="195">
        <f>'Data Plani vs Ejecutado POA2022'!O64</f>
        <v>1</v>
      </c>
      <c r="N62" s="195">
        <f>'Data Plani vs Ejecutado POA2022'!P64</f>
        <v>1</v>
      </c>
      <c r="O62" s="195">
        <f>'Data Plani vs Ejecutado POA2022'!Q64</f>
        <v>20</v>
      </c>
      <c r="P62" s="195">
        <f>'Data Plani vs Ejecutado POA2022'!R64</f>
        <v>1</v>
      </c>
      <c r="Q62" s="30">
        <f>'Data Plani vs Ejecutado POA2022'!T64</f>
        <v>5</v>
      </c>
      <c r="R62" s="30">
        <f>'Data Plani vs Ejecutado POA2022'!U64</f>
        <v>11</v>
      </c>
      <c r="S62" s="199" t="str">
        <f>'Data Plani vs Ejecutado POA2022'!V64</f>
        <v>Informe final</v>
      </c>
      <c r="T62" s="139">
        <f>'Data Plani vs Ejecutado POA2022'!W64</f>
        <v>0</v>
      </c>
      <c r="U62" s="138">
        <f>'Data Plani vs Ejecutado POA2022'!X64</f>
        <v>0</v>
      </c>
      <c r="V62" s="497"/>
      <c r="W62" s="293">
        <f t="shared" si="2"/>
        <v>1</v>
      </c>
      <c r="X62" s="283">
        <f t="shared" si="3"/>
        <v>1</v>
      </c>
      <c r="Y62" s="559"/>
      <c r="Z62" s="285"/>
    </row>
    <row r="63" spans="1:26" s="27" customFormat="1" ht="37" outlineLevel="2">
      <c r="A63" s="153" t="str">
        <f>'Data Plani vs Ejecutado POA2022'!A65</f>
        <v>Dirección Asistencia Técnica</v>
      </c>
      <c r="B63" s="42" t="str">
        <f>'Data Plani vs Ejecutado POA2022'!B65</f>
        <v>Educación Inicial</v>
      </c>
      <c r="C63" s="31" t="str">
        <f>'Data Plani vs Ejecutado POA2022'!C65</f>
        <v>Talleres</v>
      </c>
      <c r="D63" s="73" t="s">
        <v>313</v>
      </c>
      <c r="E63" s="30">
        <f>'Data Plani vs Ejecutado POA2022'!E65</f>
        <v>65</v>
      </c>
      <c r="F63" s="30">
        <f>'Data Plani vs Ejecutado POA2022'!F65</f>
        <v>150</v>
      </c>
      <c r="G63" s="30">
        <f>'Data Plani vs Ejecutado POA2022'!G65</f>
        <v>2</v>
      </c>
      <c r="H63" s="30">
        <f>'Data Plani vs Ejecutado POA2022'!I65</f>
        <v>100</v>
      </c>
      <c r="I63" s="30">
        <f>'Data Plani vs Ejecutado POA2022'!J65</f>
        <v>150</v>
      </c>
      <c r="J63" s="30">
        <f>'Data Plani vs Ejecutado POA2022'!K65</f>
        <v>150</v>
      </c>
      <c r="K63" s="195">
        <f>'Data Plani vs Ejecutado POA2022'!L65</f>
        <v>0.65</v>
      </c>
      <c r="L63" s="195">
        <f>'Data Plani vs Ejecutado POA2022'!N65</f>
        <v>0.65</v>
      </c>
      <c r="M63" s="195">
        <f>'Data Plani vs Ejecutado POA2022'!O65</f>
        <v>1</v>
      </c>
      <c r="N63" s="195">
        <f>'Data Plani vs Ejecutado POA2022'!P65</f>
        <v>1</v>
      </c>
      <c r="O63" s="195">
        <f>'Data Plani vs Ejecutado POA2022'!Q65</f>
        <v>1.3333333333333334E-2</v>
      </c>
      <c r="P63" s="195">
        <f>'Data Plani vs Ejecutado POA2022'!R65</f>
        <v>1.3333333333333334E-2</v>
      </c>
      <c r="Q63" s="30">
        <f>'Data Plani vs Ejecutado POA2022'!T65</f>
        <v>1500</v>
      </c>
      <c r="R63" s="30">
        <f>'Data Plani vs Ejecutado POA2022'!U65</f>
        <v>1500</v>
      </c>
      <c r="S63" s="199" t="str">
        <f>'Data Plani vs Ejecutado POA2022'!V65</f>
        <v>Certificación</v>
      </c>
      <c r="T63" s="135" t="str">
        <f>'Data Plani vs Ejecutado POA2022'!W65</f>
        <v>Cooperativas y Grupos capacitados en materia de cooperativismio</v>
      </c>
      <c r="U63" s="138">
        <f>'Data Plani vs Ejecutado POA2022'!X65</f>
        <v>0</v>
      </c>
      <c r="V63" s="73" t="s">
        <v>522</v>
      </c>
      <c r="W63" s="281">
        <f t="shared" si="2"/>
        <v>0.55444444444444441</v>
      </c>
      <c r="X63" s="283">
        <f t="shared" si="3"/>
        <v>0.55444444444444441</v>
      </c>
      <c r="Y63" s="312">
        <v>0.55000000000000004</v>
      </c>
      <c r="Z63" s="285"/>
    </row>
    <row r="64" spans="1:26" s="27" customFormat="1" ht="37" outlineLevel="2">
      <c r="A64" s="153" t="str">
        <f>'Data Plani vs Ejecutado POA2022'!A66</f>
        <v>Dirección Asistencia Técnica</v>
      </c>
      <c r="B64" s="42" t="str">
        <f>'Data Plani vs Ejecutado POA2022'!B66</f>
        <v>Educación Contínua</v>
      </c>
      <c r="C64" s="31" t="str">
        <f>'Data Plani vs Ejecutado POA2022'!C66</f>
        <v>Talleres</v>
      </c>
      <c r="D64" s="73" t="s">
        <v>314</v>
      </c>
      <c r="E64" s="30">
        <f>'Data Plani vs Ejecutado POA2022'!E66</f>
        <v>68</v>
      </c>
      <c r="F64" s="30">
        <f>'Data Plani vs Ejecutado POA2022'!F66</f>
        <v>250</v>
      </c>
      <c r="G64" s="30">
        <f>'Data Plani vs Ejecutado POA2022'!G66</f>
        <v>2</v>
      </c>
      <c r="H64" s="30">
        <f>'Data Plani vs Ejecutado POA2022'!I66</f>
        <v>70</v>
      </c>
      <c r="I64" s="30">
        <f>'Data Plani vs Ejecutado POA2022'!J66</f>
        <v>250</v>
      </c>
      <c r="J64" s="30">
        <f>'Data Plani vs Ejecutado POA2022'!K66</f>
        <v>250</v>
      </c>
      <c r="K64" s="195">
        <f>'Data Plani vs Ejecutado POA2022'!L66</f>
        <v>0.97142857142857142</v>
      </c>
      <c r="L64" s="195">
        <f>'Data Plani vs Ejecutado POA2022'!N66</f>
        <v>0.97142857142857142</v>
      </c>
      <c r="M64" s="195">
        <f>'Data Plani vs Ejecutado POA2022'!O66</f>
        <v>1</v>
      </c>
      <c r="N64" s="195">
        <f>'Data Plani vs Ejecutado POA2022'!P66</f>
        <v>1</v>
      </c>
      <c r="O64" s="195">
        <f>'Data Plani vs Ejecutado POA2022'!Q66</f>
        <v>8.0000000000000002E-3</v>
      </c>
      <c r="P64" s="195">
        <f>'Data Plani vs Ejecutado POA2022'!R66</f>
        <v>8.0000000000000002E-3</v>
      </c>
      <c r="Q64" s="30">
        <f>'Data Plani vs Ejecutado POA2022'!T66</f>
        <v>1900</v>
      </c>
      <c r="R64" s="30">
        <f>'Data Plani vs Ejecutado POA2022'!U66</f>
        <v>1900</v>
      </c>
      <c r="S64" s="199" t="str">
        <f>'Data Plani vs Ejecutado POA2022'!V66</f>
        <v>Certificación</v>
      </c>
      <c r="T64" s="139">
        <f>'Data Plani vs Ejecutado POA2022'!W66</f>
        <v>0</v>
      </c>
      <c r="U64" s="143">
        <f>'Data Plani vs Ejecutado POA2022'!X66</f>
        <v>0</v>
      </c>
      <c r="V64" s="73" t="s">
        <v>523</v>
      </c>
      <c r="W64" s="276">
        <f t="shared" si="2"/>
        <v>0.65980952380952385</v>
      </c>
      <c r="X64" s="283">
        <f t="shared" si="3"/>
        <v>0.65980952380952385</v>
      </c>
      <c r="Y64" s="312">
        <v>0.66</v>
      </c>
      <c r="Z64" s="285"/>
    </row>
    <row r="65" spans="1:26" s="27" customFormat="1" ht="51" customHeight="1" outlineLevel="2">
      <c r="A65" s="153" t="str">
        <f>'Data Plani vs Ejecutado POA2022'!A68</f>
        <v>Departamento de Educación</v>
      </c>
      <c r="B65" s="204" t="str">
        <f>'Data Plani vs Ejecutado POA2022'!B68</f>
        <v>Capacitación educativa de las cooperativas en formación</v>
      </c>
      <c r="C65" s="38" t="str">
        <f>'Data Plani vs Ejecutado POA2022'!C68</f>
        <v>Convocatoria</v>
      </c>
      <c r="D65" s="196" t="s">
        <v>331</v>
      </c>
      <c r="E65" s="30">
        <f>'Data Plani vs Ejecutado POA2022'!E68</f>
        <v>70</v>
      </c>
      <c r="F65" s="30">
        <f>'Data Plani vs Ejecutado POA2022'!F68</f>
        <v>150</v>
      </c>
      <c r="G65" s="30">
        <f>'Data Plani vs Ejecutado POA2022'!G68</f>
        <v>132</v>
      </c>
      <c r="H65" s="30">
        <f>'Data Plani vs Ejecutado POA2022'!I68</f>
        <v>100</v>
      </c>
      <c r="I65" s="30">
        <f>'Data Plani vs Ejecutado POA2022'!J68</f>
        <v>150</v>
      </c>
      <c r="J65" s="30">
        <f>'Data Plani vs Ejecutado POA2022'!K68</f>
        <v>150</v>
      </c>
      <c r="K65" s="195">
        <f>'Data Plani vs Ejecutado POA2022'!L68</f>
        <v>0.7</v>
      </c>
      <c r="L65" s="195">
        <f>'Data Plani vs Ejecutado POA2022'!N68</f>
        <v>0.7</v>
      </c>
      <c r="M65" s="195">
        <f>'Data Plani vs Ejecutado POA2022'!O68</f>
        <v>1</v>
      </c>
      <c r="N65" s="195">
        <f>'Data Plani vs Ejecutado POA2022'!P68</f>
        <v>1</v>
      </c>
      <c r="O65" s="195">
        <f>'Data Plani vs Ejecutado POA2022'!Q68</f>
        <v>0.88</v>
      </c>
      <c r="P65" s="195">
        <f>'Data Plani vs Ejecutado POA2022'!R68</f>
        <v>0.88</v>
      </c>
      <c r="Q65" s="30">
        <f>'Data Plani vs Ejecutado POA2022'!T68</f>
        <v>20</v>
      </c>
      <c r="R65" s="30" t="e">
        <f>'Data Plani vs Ejecutado POA2022'!U68</f>
        <v>#REF!</v>
      </c>
      <c r="S65" s="39" t="str">
        <f>'Data Plani vs Ejecutado POA2022'!V68</f>
        <v>Llamadas, mensajes por correo electrónico y WhatsApp</v>
      </c>
      <c r="T65" s="135" t="str">
        <f>'Data Plani vs Ejecutado POA2022'!W68</f>
        <v>Sensibilización sobre los principios basicos y filosóficos del cooperativismo</v>
      </c>
      <c r="U65" s="136">
        <f>'Data Plani vs Ejecutado POA2022'!X68</f>
        <v>3829750</v>
      </c>
      <c r="V65" s="515" t="s">
        <v>524</v>
      </c>
      <c r="W65" s="284">
        <f t="shared" si="2"/>
        <v>0.86</v>
      </c>
      <c r="X65" s="283">
        <f t="shared" si="3"/>
        <v>0.86</v>
      </c>
      <c r="Y65" s="561">
        <v>0.83</v>
      </c>
      <c r="Z65" s="285"/>
    </row>
    <row r="66" spans="1:26" s="27" customFormat="1" ht="51" customHeight="1" outlineLevel="2">
      <c r="A66" s="153" t="str">
        <f>'Data Plani vs Ejecutado POA2022'!A69</f>
        <v>Departamento de Educación</v>
      </c>
      <c r="B66" s="204" t="str">
        <f>'Data Plani vs Ejecutado POA2022'!B69</f>
        <v>Capacitación educativa de las cooperativas en formación</v>
      </c>
      <c r="C66" s="77" t="str">
        <f>'Data Plani vs Ejecutado POA2022'!C69</f>
        <v>Talleres educativos</v>
      </c>
      <c r="D66" s="196" t="s">
        <v>331</v>
      </c>
      <c r="E66" s="30">
        <f>'Data Plani vs Ejecutado POA2022'!E69</f>
        <v>85</v>
      </c>
      <c r="F66" s="30">
        <f>'Data Plani vs Ejecutado POA2022'!F69</f>
        <v>150</v>
      </c>
      <c r="G66" s="30">
        <f>'Data Plani vs Ejecutado POA2022'!G69</f>
        <v>132</v>
      </c>
      <c r="H66" s="30">
        <f>'Data Plani vs Ejecutado POA2022'!I69</f>
        <v>100</v>
      </c>
      <c r="I66" s="30">
        <f>'Data Plani vs Ejecutado POA2022'!J69</f>
        <v>150</v>
      </c>
      <c r="J66" s="30">
        <f>'Data Plani vs Ejecutado POA2022'!K69</f>
        <v>150</v>
      </c>
      <c r="K66" s="195">
        <f>'Data Plani vs Ejecutado POA2022'!L69</f>
        <v>0.85</v>
      </c>
      <c r="L66" s="195">
        <f>'Data Plani vs Ejecutado POA2022'!N69</f>
        <v>0.85</v>
      </c>
      <c r="M66" s="195">
        <f>'Data Plani vs Ejecutado POA2022'!O69</f>
        <v>1</v>
      </c>
      <c r="N66" s="195">
        <f>'Data Plani vs Ejecutado POA2022'!P69</f>
        <v>1</v>
      </c>
      <c r="O66" s="195">
        <f>'Data Plani vs Ejecutado POA2022'!Q69</f>
        <v>0.88</v>
      </c>
      <c r="P66" s="195">
        <f>'Data Plani vs Ejecutado POA2022'!R69</f>
        <v>0.88</v>
      </c>
      <c r="Q66" s="30">
        <f>'Data Plani vs Ejecutado POA2022'!T69</f>
        <v>20</v>
      </c>
      <c r="R66" s="30" t="e">
        <f>'Data Plani vs Ejecutado POA2022'!U69</f>
        <v>#REF!</v>
      </c>
      <c r="S66" s="39" t="str">
        <f>'Data Plani vs Ejecutado POA2022'!V69</f>
        <v>Listado de participantes, informes, fotos, videos, material eductivo</v>
      </c>
      <c r="T66" s="137">
        <f>'Data Plani vs Ejecutado POA2022'!W69</f>
        <v>0</v>
      </c>
      <c r="U66" s="138">
        <f>'Data Plani vs Ejecutado POA2022'!X69</f>
        <v>0</v>
      </c>
      <c r="V66" s="516"/>
      <c r="W66" s="284">
        <f t="shared" si="2"/>
        <v>0.91</v>
      </c>
      <c r="X66" s="283">
        <f t="shared" si="3"/>
        <v>0.91</v>
      </c>
      <c r="Y66" s="562"/>
      <c r="Z66" s="285"/>
    </row>
    <row r="67" spans="1:26" s="27" customFormat="1" ht="46" customHeight="1" outlineLevel="2">
      <c r="A67" s="153" t="str">
        <f>'Data Plani vs Ejecutado POA2022'!A70</f>
        <v>Departamento de Educación</v>
      </c>
      <c r="B67" s="204" t="str">
        <f>'Data Plani vs Ejecutado POA2022'!B70</f>
        <v>Capacitación educativa de las cooperativas en formación</v>
      </c>
      <c r="C67" s="77" t="str">
        <f>'Data Plani vs Ejecutado POA2022'!C70</f>
        <v>Certificaciones</v>
      </c>
      <c r="D67" s="196" t="s">
        <v>331</v>
      </c>
      <c r="E67" s="30">
        <f>'Data Plani vs Ejecutado POA2022'!E70</f>
        <v>150</v>
      </c>
      <c r="F67" s="30">
        <f>'Data Plani vs Ejecutado POA2022'!F70</f>
        <v>300</v>
      </c>
      <c r="G67" s="30">
        <f>'Data Plani vs Ejecutado POA2022'!G70</f>
        <v>132</v>
      </c>
      <c r="H67" s="30">
        <f>'Data Plani vs Ejecutado POA2022'!I70</f>
        <v>200</v>
      </c>
      <c r="I67" s="30">
        <f>'Data Plani vs Ejecutado POA2022'!J70</f>
        <v>300</v>
      </c>
      <c r="J67" s="30">
        <f>'Data Plani vs Ejecutado POA2022'!K70</f>
        <v>300</v>
      </c>
      <c r="K67" s="195">
        <f>'Data Plani vs Ejecutado POA2022'!L70</f>
        <v>0.75</v>
      </c>
      <c r="L67" s="195">
        <f>'Data Plani vs Ejecutado POA2022'!N70</f>
        <v>0.75</v>
      </c>
      <c r="M67" s="195">
        <f>'Data Plani vs Ejecutado POA2022'!O70</f>
        <v>1</v>
      </c>
      <c r="N67" s="195">
        <f>'Data Plani vs Ejecutado POA2022'!P70</f>
        <v>1</v>
      </c>
      <c r="O67" s="195">
        <f>'Data Plani vs Ejecutado POA2022'!Q70</f>
        <v>0.44</v>
      </c>
      <c r="P67" s="195">
        <f>'Data Plani vs Ejecutado POA2022'!R70</f>
        <v>0.44</v>
      </c>
      <c r="Q67" s="30">
        <f>'Data Plani vs Ejecutado POA2022'!T70</f>
        <v>40</v>
      </c>
      <c r="R67" s="30">
        <f>'Data Plani vs Ejecutado POA2022'!U70</f>
        <v>1001</v>
      </c>
      <c r="S67" s="39" t="str">
        <f>'Data Plani vs Ejecutado POA2022'!V70</f>
        <v>Certificado</v>
      </c>
      <c r="T67" s="139">
        <f>'Data Plani vs Ejecutado POA2022'!W70</f>
        <v>0</v>
      </c>
      <c r="U67" s="138">
        <f>'Data Plani vs Ejecutado POA2022'!X70</f>
        <v>0</v>
      </c>
      <c r="V67" s="517"/>
      <c r="W67" s="284">
        <f t="shared" si="2"/>
        <v>0.73</v>
      </c>
      <c r="X67" s="283">
        <f t="shared" si="3"/>
        <v>0.73</v>
      </c>
      <c r="Y67" s="563"/>
      <c r="Z67" s="285"/>
    </row>
    <row r="68" spans="1:26" s="27" customFormat="1" ht="46" customHeight="1" outlineLevel="2">
      <c r="A68" s="153" t="str">
        <f>'Data Plani vs Ejecutado POA2022'!A71</f>
        <v>Departamento de Educación</v>
      </c>
      <c r="B68" s="204" t="str">
        <f>'Data Plani vs Ejecutado POA2022'!B71</f>
        <v>Supevisión de la gestión educativa de las comisiones de educación del  de  cooperativas activas</v>
      </c>
      <c r="C68" s="40" t="str">
        <f>'Data Plani vs Ejecutado POA2022'!C71</f>
        <v>Notificación</v>
      </c>
      <c r="D68" s="196" t="s">
        <v>335</v>
      </c>
      <c r="E68" s="30">
        <f>'Data Plani vs Ejecutado POA2022'!E71</f>
        <v>3</v>
      </c>
      <c r="F68" s="30">
        <f>'Data Plani vs Ejecutado POA2022'!F71</f>
        <v>3</v>
      </c>
      <c r="G68" s="30">
        <f>'Data Plani vs Ejecutado POA2022'!G71</f>
        <v>21</v>
      </c>
      <c r="H68" s="30">
        <f>'Data Plani vs Ejecutado POA2022'!I71</f>
        <v>3</v>
      </c>
      <c r="I68" s="30">
        <f>'Data Plani vs Ejecutado POA2022'!J71</f>
        <v>3</v>
      </c>
      <c r="J68" s="30">
        <f>'Data Plani vs Ejecutado POA2022'!K71</f>
        <v>3</v>
      </c>
      <c r="K68" s="195">
        <f>'Data Plani vs Ejecutado POA2022'!L71</f>
        <v>1</v>
      </c>
      <c r="L68" s="195">
        <f>'Data Plani vs Ejecutado POA2022'!N71</f>
        <v>1</v>
      </c>
      <c r="M68" s="195">
        <f>'Data Plani vs Ejecutado POA2022'!O71</f>
        <v>1</v>
      </c>
      <c r="N68" s="195">
        <f>'Data Plani vs Ejecutado POA2022'!P71</f>
        <v>1</v>
      </c>
      <c r="O68" s="195">
        <f>'Data Plani vs Ejecutado POA2022'!Q71</f>
        <v>7</v>
      </c>
      <c r="P68" s="195">
        <f>'Data Plani vs Ejecutado POA2022'!R71</f>
        <v>1</v>
      </c>
      <c r="Q68" s="30">
        <f>'Data Plani vs Ejecutado POA2022'!T71</f>
        <v>4</v>
      </c>
      <c r="R68" s="30">
        <f>'Data Plani vs Ejecutado POA2022'!U71</f>
        <v>15</v>
      </c>
      <c r="S68" s="41" t="str">
        <f>'Data Plani vs Ejecutado POA2022'!V71</f>
        <v>Llamadas telefónicas, correo electrónicos, formulario de inscripción de comisiones educativas</v>
      </c>
      <c r="T68" s="135" t="str">
        <f>'Data Plani vs Ejecutado POA2022'!W71</f>
        <v>Cumplimiento de la ley 127/64</v>
      </c>
      <c r="U68" s="138">
        <f>'Data Plani vs Ejecutado POA2022'!X71</f>
        <v>0</v>
      </c>
      <c r="V68" s="515" t="s">
        <v>525</v>
      </c>
      <c r="W68" s="294">
        <f t="shared" si="2"/>
        <v>1</v>
      </c>
      <c r="X68" s="283">
        <f t="shared" si="3"/>
        <v>1</v>
      </c>
      <c r="Y68" s="561">
        <v>0.8</v>
      </c>
      <c r="Z68" s="285"/>
    </row>
    <row r="69" spans="1:26" s="27" customFormat="1" ht="46" customHeight="1" outlineLevel="2">
      <c r="A69" s="153" t="str">
        <f>'Data Plani vs Ejecutado POA2022'!A72</f>
        <v>Departamento de Educación</v>
      </c>
      <c r="B69" s="204" t="str">
        <f>'Data Plani vs Ejecutado POA2022'!B72</f>
        <v>Supevisión de la gestión educativa de las comisiones de educación del  de  cooperativas activas</v>
      </c>
      <c r="C69" s="40" t="str">
        <f>'Data Plani vs Ejecutado POA2022'!C72</f>
        <v>Trámite</v>
      </c>
      <c r="D69" s="196" t="s">
        <v>335</v>
      </c>
      <c r="E69" s="30">
        <f>'Data Plani vs Ejecutado POA2022'!E72</f>
        <v>70</v>
      </c>
      <c r="F69" s="30">
        <f>'Data Plani vs Ejecutado POA2022'!F72</f>
        <v>250</v>
      </c>
      <c r="G69" s="30">
        <f>'Data Plani vs Ejecutado POA2022'!G72</f>
        <v>21</v>
      </c>
      <c r="H69" s="30">
        <f>'Data Plani vs Ejecutado POA2022'!I72</f>
        <v>70</v>
      </c>
      <c r="I69" s="30">
        <f>'Data Plani vs Ejecutado POA2022'!J72</f>
        <v>250</v>
      </c>
      <c r="J69" s="30">
        <f>'Data Plani vs Ejecutado POA2022'!K72</f>
        <v>250</v>
      </c>
      <c r="K69" s="195">
        <f>'Data Plani vs Ejecutado POA2022'!L72</f>
        <v>1</v>
      </c>
      <c r="L69" s="195">
        <f>'Data Plani vs Ejecutado POA2022'!N72</f>
        <v>1</v>
      </c>
      <c r="M69" s="195">
        <f>'Data Plani vs Ejecutado POA2022'!O72</f>
        <v>1</v>
      </c>
      <c r="N69" s="195">
        <f>'Data Plani vs Ejecutado POA2022'!P72</f>
        <v>1</v>
      </c>
      <c r="O69" s="195">
        <f>'Data Plani vs Ejecutado POA2022'!Q72</f>
        <v>8.4000000000000005E-2</v>
      </c>
      <c r="P69" s="195">
        <f>'Data Plani vs Ejecutado POA2022'!R72</f>
        <v>8.4000000000000005E-2</v>
      </c>
      <c r="Q69" s="30">
        <f>'Data Plani vs Ejecutado POA2022'!T72</f>
        <v>21</v>
      </c>
      <c r="R69" s="30">
        <f>'Data Plani vs Ejecutado POA2022'!U72</f>
        <v>713</v>
      </c>
      <c r="S69" s="38" t="str">
        <f>'Data Plani vs Ejecutado POA2022'!V72</f>
        <v>Informes</v>
      </c>
      <c r="T69" s="137">
        <f>'Data Plani vs Ejecutado POA2022'!W72</f>
        <v>0</v>
      </c>
      <c r="U69" s="138">
        <f>'Data Plani vs Ejecutado POA2022'!X72</f>
        <v>0</v>
      </c>
      <c r="V69" s="516"/>
      <c r="W69" s="294">
        <f t="shared" si="2"/>
        <v>0.69466666666666665</v>
      </c>
      <c r="X69" s="283">
        <f t="shared" si="3"/>
        <v>0.69466666666666665</v>
      </c>
      <c r="Y69" s="562"/>
      <c r="Z69" s="285"/>
    </row>
    <row r="70" spans="1:26" s="27" customFormat="1" ht="46" customHeight="1" outlineLevel="2">
      <c r="A70" s="153" t="str">
        <f>'Data Plani vs Ejecutado POA2022'!A73</f>
        <v>Departamento de Educación</v>
      </c>
      <c r="B70" s="204" t="str">
        <f>'Data Plani vs Ejecutado POA2022'!B73</f>
        <v>Supevisión de la gestión educativa de las comisiones de educación del  de  cooperativas activas</v>
      </c>
      <c r="C70" s="40" t="str">
        <f>'Data Plani vs Ejecutado POA2022'!C73</f>
        <v>Revisión</v>
      </c>
      <c r="D70" s="196" t="s">
        <v>335</v>
      </c>
      <c r="E70" s="30">
        <f>'Data Plani vs Ejecutado POA2022'!E73</f>
        <v>70</v>
      </c>
      <c r="F70" s="30">
        <f>'Data Plani vs Ejecutado POA2022'!F73</f>
        <v>250</v>
      </c>
      <c r="G70" s="30">
        <f>'Data Plani vs Ejecutado POA2022'!G73</f>
        <v>21</v>
      </c>
      <c r="H70" s="30">
        <f>'Data Plani vs Ejecutado POA2022'!I73</f>
        <v>70</v>
      </c>
      <c r="I70" s="30">
        <f>'Data Plani vs Ejecutado POA2022'!J73</f>
        <v>250</v>
      </c>
      <c r="J70" s="30">
        <f>'Data Plani vs Ejecutado POA2022'!K73</f>
        <v>250</v>
      </c>
      <c r="K70" s="195">
        <f>'Data Plani vs Ejecutado POA2022'!L73</f>
        <v>1</v>
      </c>
      <c r="L70" s="195">
        <f>'Data Plani vs Ejecutado POA2022'!N73</f>
        <v>1</v>
      </c>
      <c r="M70" s="195">
        <f>'Data Plani vs Ejecutado POA2022'!O73</f>
        <v>1</v>
      </c>
      <c r="N70" s="195">
        <f>'Data Plani vs Ejecutado POA2022'!P73</f>
        <v>1</v>
      </c>
      <c r="O70" s="195">
        <f>'Data Plani vs Ejecutado POA2022'!Q73</f>
        <v>8.4000000000000005E-2</v>
      </c>
      <c r="P70" s="195">
        <f>'Data Plani vs Ejecutado POA2022'!R73</f>
        <v>8.4000000000000005E-2</v>
      </c>
      <c r="Q70" s="30">
        <f>'Data Plani vs Ejecutado POA2022'!T73</f>
        <v>0</v>
      </c>
      <c r="R70" s="30">
        <f>'Data Plani vs Ejecutado POA2022'!U73</f>
        <v>2</v>
      </c>
      <c r="S70" s="38" t="str">
        <f>'Data Plani vs Ejecutado POA2022'!V73</f>
        <v>Visto bueno o reporte para remitir a Fiscalización</v>
      </c>
      <c r="T70" s="139">
        <f>'Data Plani vs Ejecutado POA2022'!W73</f>
        <v>0</v>
      </c>
      <c r="U70" s="138">
        <f>'Data Plani vs Ejecutado POA2022'!X73</f>
        <v>0</v>
      </c>
      <c r="V70" s="517"/>
      <c r="W70" s="294">
        <f t="shared" si="2"/>
        <v>0.69466666666666665</v>
      </c>
      <c r="X70" s="283">
        <f t="shared" si="3"/>
        <v>0.69466666666666665</v>
      </c>
      <c r="Y70" s="563"/>
      <c r="Z70" s="285"/>
    </row>
    <row r="71" spans="1:26" s="27" customFormat="1" ht="46" customHeight="1" outlineLevel="2">
      <c r="A71" s="153" t="str">
        <f>'Data Plani vs Ejecutado POA2022'!A74</f>
        <v>Departamento de Educación</v>
      </c>
      <c r="B71" s="204" t="str">
        <f>'Data Plani vs Ejecutado POA2022'!B74</f>
        <v>Capacitación a las Comisiones Educativas de las cooperativas activas</v>
      </c>
      <c r="C71" s="40" t="str">
        <f>'Data Plani vs Ejecutado POA2022'!C74</f>
        <v>Notificación</v>
      </c>
      <c r="D71" s="196" t="s">
        <v>339</v>
      </c>
      <c r="E71" s="30">
        <f>'Data Plani vs Ejecutado POA2022'!E74</f>
        <v>1</v>
      </c>
      <c r="F71" s="30">
        <f>'Data Plani vs Ejecutado POA2022'!F74</f>
        <v>3</v>
      </c>
      <c r="G71" s="30">
        <f>'Data Plani vs Ejecutado POA2022'!G74</f>
        <v>21</v>
      </c>
      <c r="H71" s="30">
        <f>'Data Plani vs Ejecutado POA2022'!I74</f>
        <v>3</v>
      </c>
      <c r="I71" s="30">
        <f>'Data Plani vs Ejecutado POA2022'!J74</f>
        <v>3</v>
      </c>
      <c r="J71" s="30">
        <f>'Data Plani vs Ejecutado POA2022'!K74</f>
        <v>3</v>
      </c>
      <c r="K71" s="195">
        <f>'Data Plani vs Ejecutado POA2022'!L74</f>
        <v>0.33333333333333331</v>
      </c>
      <c r="L71" s="195">
        <f>'Data Plani vs Ejecutado POA2022'!N74</f>
        <v>0.33333333333333331</v>
      </c>
      <c r="M71" s="195">
        <f>'Data Plani vs Ejecutado POA2022'!O74</f>
        <v>1</v>
      </c>
      <c r="N71" s="195">
        <f>'Data Plani vs Ejecutado POA2022'!P74</f>
        <v>1</v>
      </c>
      <c r="O71" s="195">
        <f>'Data Plani vs Ejecutado POA2022'!Q74</f>
        <v>7</v>
      </c>
      <c r="P71" s="195">
        <f>'Data Plani vs Ejecutado POA2022'!R74</f>
        <v>1</v>
      </c>
      <c r="Q71" s="30">
        <f>'Data Plani vs Ejecutado POA2022'!T74</f>
        <v>4</v>
      </c>
      <c r="R71" s="30">
        <f>'Data Plani vs Ejecutado POA2022'!U74</f>
        <v>15</v>
      </c>
      <c r="S71" s="41" t="str">
        <f>'Data Plani vs Ejecutado POA2022'!V74</f>
        <v xml:space="preserve">Llamadas telefónicas, correo electrónicos, </v>
      </c>
      <c r="T71" s="135" t="str">
        <f>'Data Plani vs Ejecutado POA2022'!W74</f>
        <v>Las cooperativas activas cumplan con los programas  educación</v>
      </c>
      <c r="U71" s="138">
        <f>'Data Plani vs Ejecutado POA2022'!X74</f>
        <v>0</v>
      </c>
      <c r="V71" s="515" t="s">
        <v>526</v>
      </c>
      <c r="W71" s="295">
        <f t="shared" si="2"/>
        <v>0.77777777777777768</v>
      </c>
      <c r="X71" s="283">
        <f t="shared" si="3"/>
        <v>0.77777777777777768</v>
      </c>
      <c r="Y71" s="561">
        <v>0.78</v>
      </c>
      <c r="Z71" s="285"/>
    </row>
    <row r="72" spans="1:26" s="27" customFormat="1" ht="46" customHeight="1" outlineLevel="2">
      <c r="A72" s="153" t="str">
        <f>'Data Plani vs Ejecutado POA2022'!A75</f>
        <v>Departamento de Educación</v>
      </c>
      <c r="B72" s="204" t="str">
        <f>'Data Plani vs Ejecutado POA2022'!B75</f>
        <v>Capacitación a las Comisiones Educativas de las cooperativas activas</v>
      </c>
      <c r="C72" s="77" t="str">
        <f>'Data Plani vs Ejecutado POA2022'!C75</f>
        <v>Talleres educativos</v>
      </c>
      <c r="D72" s="196" t="s">
        <v>339</v>
      </c>
      <c r="E72" s="30">
        <f>'Data Plani vs Ejecutado POA2022'!E75</f>
        <v>31</v>
      </c>
      <c r="F72" s="30">
        <f>'Data Plani vs Ejecutado POA2022'!F75</f>
        <v>250</v>
      </c>
      <c r="G72" s="30">
        <f>'Data Plani vs Ejecutado POA2022'!G75</f>
        <v>229</v>
      </c>
      <c r="H72" s="30">
        <f>'Data Plani vs Ejecutado POA2022'!I75</f>
        <v>70</v>
      </c>
      <c r="I72" s="30">
        <f>'Data Plani vs Ejecutado POA2022'!J75</f>
        <v>250</v>
      </c>
      <c r="J72" s="30">
        <f>'Data Plani vs Ejecutado POA2022'!K75</f>
        <v>250</v>
      </c>
      <c r="K72" s="195">
        <f>'Data Plani vs Ejecutado POA2022'!L75</f>
        <v>0.44285714285714284</v>
      </c>
      <c r="L72" s="195">
        <f>'Data Plani vs Ejecutado POA2022'!N75</f>
        <v>0.44285714285714284</v>
      </c>
      <c r="M72" s="195">
        <f>'Data Plani vs Ejecutado POA2022'!O75</f>
        <v>1</v>
      </c>
      <c r="N72" s="195">
        <f>'Data Plani vs Ejecutado POA2022'!P75</f>
        <v>1</v>
      </c>
      <c r="O72" s="195">
        <f>'Data Plani vs Ejecutado POA2022'!Q75</f>
        <v>0.91600000000000004</v>
      </c>
      <c r="P72" s="195">
        <f>'Data Plani vs Ejecutado POA2022'!R75</f>
        <v>0.91600000000000004</v>
      </c>
      <c r="Q72" s="30">
        <f>'Data Plani vs Ejecutado POA2022'!T75</f>
        <v>21</v>
      </c>
      <c r="R72" s="30" t="e">
        <f>'Data Plani vs Ejecutado POA2022'!U75</f>
        <v>#REF!</v>
      </c>
      <c r="S72" s="38" t="str">
        <f>'Data Plani vs Ejecutado POA2022'!V75</f>
        <v>Brochure, PPT, Lista de asistencia, fotos</v>
      </c>
      <c r="T72" s="139">
        <f>'Data Plani vs Ejecutado POA2022'!W75</f>
        <v>0</v>
      </c>
      <c r="U72" s="138">
        <f>'Data Plani vs Ejecutado POA2022'!X75</f>
        <v>0</v>
      </c>
      <c r="V72" s="517"/>
      <c r="W72" s="295">
        <f t="shared" si="2"/>
        <v>0.78628571428571437</v>
      </c>
      <c r="X72" s="283">
        <f t="shared" si="3"/>
        <v>0.78628571428571437</v>
      </c>
      <c r="Y72" s="563"/>
      <c r="Z72" s="285"/>
    </row>
    <row r="73" spans="1:26" s="27" customFormat="1" ht="46" customHeight="1" outlineLevel="2">
      <c r="A73" s="153" t="str">
        <f>'Data Plani vs Ejecutado POA2022'!A76</f>
        <v>Departamento de Educación</v>
      </c>
      <c r="B73" s="140" t="str">
        <f>'Data Plani vs Ejecutado POA2022'!B76</f>
        <v>Desarrollo de programas de capacitación a  cooperativas fruto de acuerdos interinstitucionales, con Conadis, Programa Coopera Banreservas, IAD, FEDA, Bagricola, MEPyD, PROSOLI, Comisión de Campesinos</v>
      </c>
      <c r="C73" s="40" t="str">
        <f>'Data Plani vs Ejecutado POA2022'!C76</f>
        <v>Reuniones</v>
      </c>
      <c r="D73" s="135" t="s">
        <v>341</v>
      </c>
      <c r="E73" s="30">
        <f>'Data Plani vs Ejecutado POA2022'!E76</f>
        <v>10</v>
      </c>
      <c r="F73" s="30">
        <f>'Data Plani vs Ejecutado POA2022'!F76</f>
        <v>15</v>
      </c>
      <c r="G73" s="30">
        <f>'Data Plani vs Ejecutado POA2022'!G76</f>
        <v>0</v>
      </c>
      <c r="H73" s="30">
        <f>'Data Plani vs Ejecutado POA2022'!I76</f>
        <v>10</v>
      </c>
      <c r="I73" s="30">
        <f>'Data Plani vs Ejecutado POA2022'!J76</f>
        <v>15</v>
      </c>
      <c r="J73" s="30">
        <f>'Data Plani vs Ejecutado POA2022'!K76</f>
        <v>10</v>
      </c>
      <c r="K73" s="195">
        <f>'Data Plani vs Ejecutado POA2022'!L76</f>
        <v>1</v>
      </c>
      <c r="L73" s="195">
        <f>'Data Plani vs Ejecutado POA2022'!N76</f>
        <v>1</v>
      </c>
      <c r="M73" s="195">
        <f>'Data Plani vs Ejecutado POA2022'!O76</f>
        <v>1</v>
      </c>
      <c r="N73" s="195">
        <f>'Data Plani vs Ejecutado POA2022'!P76</f>
        <v>1</v>
      </c>
      <c r="O73" s="195">
        <f>'Data Plani vs Ejecutado POA2022'!Q76</f>
        <v>0</v>
      </c>
      <c r="P73" s="195">
        <f>'Data Plani vs Ejecutado POA2022'!R76</f>
        <v>0</v>
      </c>
      <c r="Q73" s="30">
        <f>'Data Plani vs Ejecutado POA2022'!T76</f>
        <v>2</v>
      </c>
      <c r="R73" s="30" t="e">
        <f>'Data Plani vs Ejecutado POA2022'!U76</f>
        <v>#REF!</v>
      </c>
      <c r="S73" s="73" t="str">
        <f>'Data Plani vs Ejecutado POA2022'!V76</f>
        <v>Lista de asistencia, fotos y acuerdos</v>
      </c>
      <c r="T73" s="135" t="str">
        <f>'Data Plani vs Ejecutado POA2022'!W76</f>
        <v>Estructuración sólida en materia de educación de cooperativas fruto de acuerdos</v>
      </c>
      <c r="U73" s="138">
        <f>'Data Plani vs Ejecutado POA2022'!X76</f>
        <v>0</v>
      </c>
      <c r="V73" s="496" t="s">
        <v>527</v>
      </c>
      <c r="W73" s="296">
        <f t="shared" si="2"/>
        <v>0.66666666666666663</v>
      </c>
      <c r="X73" s="283">
        <f t="shared" si="3"/>
        <v>0.66666666666666663</v>
      </c>
      <c r="Y73" s="558">
        <v>0.67</v>
      </c>
      <c r="Z73" s="285"/>
    </row>
    <row r="74" spans="1:26" s="27" customFormat="1" ht="46" customHeight="1" outlineLevel="2">
      <c r="A74" s="153" t="str">
        <f>'Data Plani vs Ejecutado POA2022'!A77</f>
        <v>Departamento de Educación</v>
      </c>
      <c r="B74" s="140" t="str">
        <f>'Data Plani vs Ejecutado POA2022'!B77</f>
        <v>Desarrollo de programas de capacitación a  cooperativas fruto de acuerdos interinstitucionales, con Conadis, Programa Coopera Banreservas, IAD, FEDA, Bagricola, MEPyD, PROSOLI, Comisión de Campesinos</v>
      </c>
      <c r="C74" s="77" t="str">
        <f>'Data Plani vs Ejecutado POA2022'!C77</f>
        <v>Talleres educativos</v>
      </c>
      <c r="D74" s="135" t="s">
        <v>341</v>
      </c>
      <c r="E74" s="30">
        <f>'Data Plani vs Ejecutado POA2022'!E77</f>
        <v>31</v>
      </c>
      <c r="F74" s="30">
        <f>'Data Plani vs Ejecutado POA2022'!F77</f>
        <v>25</v>
      </c>
      <c r="G74" s="30">
        <f>'Data Plani vs Ejecutado POA2022'!G77</f>
        <v>0</v>
      </c>
      <c r="H74" s="30">
        <f>'Data Plani vs Ejecutado POA2022'!I77</f>
        <v>25</v>
      </c>
      <c r="I74" s="30">
        <f>'Data Plani vs Ejecutado POA2022'!J77</f>
        <v>25</v>
      </c>
      <c r="J74" s="30">
        <f>'Data Plani vs Ejecutado POA2022'!K77</f>
        <v>25</v>
      </c>
      <c r="K74" s="195">
        <f>'Data Plani vs Ejecutado POA2022'!L77</f>
        <v>1.24</v>
      </c>
      <c r="L74" s="195">
        <f>'Data Plani vs Ejecutado POA2022'!N77</f>
        <v>1</v>
      </c>
      <c r="M74" s="195">
        <f>'Data Plani vs Ejecutado POA2022'!O77</f>
        <v>1</v>
      </c>
      <c r="N74" s="195">
        <f>'Data Plani vs Ejecutado POA2022'!P77</f>
        <v>1</v>
      </c>
      <c r="O74" s="195">
        <f>'Data Plani vs Ejecutado POA2022'!Q77</f>
        <v>0</v>
      </c>
      <c r="P74" s="195">
        <f>'Data Plani vs Ejecutado POA2022'!R77</f>
        <v>0</v>
      </c>
      <c r="Q74" s="30">
        <f>'Data Plani vs Ejecutado POA2022'!T77</f>
        <v>5</v>
      </c>
      <c r="R74" s="30" t="e">
        <f>'Data Plani vs Ejecutado POA2022'!U77</f>
        <v>#REF!</v>
      </c>
      <c r="S74" s="77" t="str">
        <f>'Data Plani vs Ejecutado POA2022'!V77</f>
        <v>Listado de participantes, informes, fotos, PPT</v>
      </c>
      <c r="T74" s="137">
        <f>'Data Plani vs Ejecutado POA2022'!W77</f>
        <v>0</v>
      </c>
      <c r="U74" s="138">
        <f>'Data Plani vs Ejecutado POA2022'!X77</f>
        <v>0</v>
      </c>
      <c r="V74" s="498"/>
      <c r="W74" s="296">
        <f t="shared" si="2"/>
        <v>0.66666666666666663</v>
      </c>
      <c r="X74" s="283">
        <f t="shared" si="3"/>
        <v>0.66666666666666663</v>
      </c>
      <c r="Y74" s="560"/>
      <c r="Z74" s="285"/>
    </row>
    <row r="75" spans="1:26" s="27" customFormat="1" ht="46" customHeight="1" outlineLevel="2">
      <c r="A75" s="153" t="str">
        <f>'Data Plani vs Ejecutado POA2022'!A78</f>
        <v>Departamento de Educación</v>
      </c>
      <c r="B75" s="140" t="str">
        <f>'Data Plani vs Ejecutado POA2022'!B78</f>
        <v>Desarrollo de programas de capacitación a  cooperativas fruto de acuerdos interinstitucionales, con Conadis, Programa Coopera Banreservas, IAD, FEDA, Bagricola, MEPyD, PROSOLI, Comisión de Campesinos</v>
      </c>
      <c r="C75" s="40" t="str">
        <f>'Data Plani vs Ejecutado POA2022'!C78</f>
        <v>Certificaciones entregadas</v>
      </c>
      <c r="D75" s="135" t="s">
        <v>341</v>
      </c>
      <c r="E75" s="30">
        <f>'Data Plani vs Ejecutado POA2022'!E78</f>
        <v>25</v>
      </c>
      <c r="F75" s="30">
        <f>'Data Plani vs Ejecutado POA2022'!F78</f>
        <v>25</v>
      </c>
      <c r="G75" s="30">
        <f>'Data Plani vs Ejecutado POA2022'!G78</f>
        <v>0</v>
      </c>
      <c r="H75" s="30">
        <f>'Data Plani vs Ejecutado POA2022'!I78</f>
        <v>25</v>
      </c>
      <c r="I75" s="30">
        <f>'Data Plani vs Ejecutado POA2022'!J78</f>
        <v>25</v>
      </c>
      <c r="J75" s="30">
        <f>'Data Plani vs Ejecutado POA2022'!K78</f>
        <v>25</v>
      </c>
      <c r="K75" s="195">
        <f>'Data Plani vs Ejecutado POA2022'!L78</f>
        <v>1</v>
      </c>
      <c r="L75" s="195">
        <f>'Data Plani vs Ejecutado POA2022'!N78</f>
        <v>1</v>
      </c>
      <c r="M75" s="195">
        <f>'Data Plani vs Ejecutado POA2022'!O78</f>
        <v>1</v>
      </c>
      <c r="N75" s="195">
        <f>'Data Plani vs Ejecutado POA2022'!P78</f>
        <v>1</v>
      </c>
      <c r="O75" s="195">
        <f>'Data Plani vs Ejecutado POA2022'!Q78</f>
        <v>0</v>
      </c>
      <c r="P75" s="195">
        <f>'Data Plani vs Ejecutado POA2022'!R78</f>
        <v>0</v>
      </c>
      <c r="Q75" s="30">
        <f>'Data Plani vs Ejecutado POA2022'!T78</f>
        <v>5</v>
      </c>
      <c r="R75" s="30">
        <f>'Data Plani vs Ejecutado POA2022'!U78</f>
        <v>101</v>
      </c>
      <c r="S75" s="77" t="str">
        <f>'Data Plani vs Ejecutado POA2022'!V78</f>
        <v>Certificado</v>
      </c>
      <c r="T75" s="139">
        <f>'Data Plani vs Ejecutado POA2022'!W78</f>
        <v>0</v>
      </c>
      <c r="U75" s="138">
        <f>'Data Plani vs Ejecutado POA2022'!X78</f>
        <v>0</v>
      </c>
      <c r="V75" s="497"/>
      <c r="W75" s="296">
        <f t="shared" si="2"/>
        <v>0.66666666666666663</v>
      </c>
      <c r="X75" s="283">
        <f t="shared" si="3"/>
        <v>0.66666666666666663</v>
      </c>
      <c r="Y75" s="559"/>
      <c r="Z75" s="285"/>
    </row>
    <row r="76" spans="1:26" s="27" customFormat="1" ht="46" customHeight="1" outlineLevel="2">
      <c r="A76" s="153" t="str">
        <f>'Data Plani vs Ejecutado POA2022'!A79</f>
        <v>Departamento de Educación</v>
      </c>
      <c r="B76" s="140" t="str">
        <f>'Data Plani vs Ejecutado POA2022'!B79</f>
        <v>Programa de Educación Ambiental</v>
      </c>
      <c r="C76" s="40" t="str">
        <f>'Data Plani vs Ejecutado POA2022'!C79</f>
        <v>Reuniones</v>
      </c>
      <c r="D76" s="196" t="s">
        <v>344</v>
      </c>
      <c r="E76" s="30">
        <f>'Data Plani vs Ejecutado POA2022'!E79</f>
        <v>4</v>
      </c>
      <c r="F76" s="30">
        <f>'Data Plani vs Ejecutado POA2022'!F79</f>
        <v>4</v>
      </c>
      <c r="G76" s="30">
        <f>'Data Plani vs Ejecutado POA2022'!G79</f>
        <v>0</v>
      </c>
      <c r="H76" s="30">
        <f>'Data Plani vs Ejecutado POA2022'!I79</f>
        <v>4</v>
      </c>
      <c r="I76" s="30">
        <f>'Data Plani vs Ejecutado POA2022'!J79</f>
        <v>4</v>
      </c>
      <c r="J76" s="30">
        <f>'Data Plani vs Ejecutado POA2022'!K79</f>
        <v>4</v>
      </c>
      <c r="K76" s="195">
        <f>'Data Plani vs Ejecutado POA2022'!L79</f>
        <v>1</v>
      </c>
      <c r="L76" s="195">
        <f>'Data Plani vs Ejecutado POA2022'!N79</f>
        <v>1</v>
      </c>
      <c r="M76" s="195">
        <f>'Data Plani vs Ejecutado POA2022'!O79</f>
        <v>1</v>
      </c>
      <c r="N76" s="195">
        <f>'Data Plani vs Ejecutado POA2022'!P79</f>
        <v>1</v>
      </c>
      <c r="O76" s="195">
        <f>'Data Plani vs Ejecutado POA2022'!Q79</f>
        <v>0</v>
      </c>
      <c r="P76" s="195">
        <f>'Data Plani vs Ejecutado POA2022'!R79</f>
        <v>0</v>
      </c>
      <c r="Q76" s="30">
        <f>'Data Plani vs Ejecutado POA2022'!T79</f>
        <v>2</v>
      </c>
      <c r="R76" s="30" t="e">
        <f>'Data Plani vs Ejecutado POA2022'!U79</f>
        <v>#REF!</v>
      </c>
      <c r="S76" s="73" t="str">
        <f>'Data Plani vs Ejecutado POA2022'!V79</f>
        <v>Lista de asistencia, fotos y acuerdos</v>
      </c>
      <c r="T76" s="135" t="str">
        <f>'Data Plani vs Ejecutado POA2022'!W79</f>
        <v>Sensibilización sobre el cuadado del medio ambiente en la operación de las cooperativas, sin importar la tipología</v>
      </c>
      <c r="U76" s="138">
        <f>'Data Plani vs Ejecutado POA2022'!X79</f>
        <v>0</v>
      </c>
      <c r="V76" s="515" t="s">
        <v>528</v>
      </c>
      <c r="W76" s="297">
        <f t="shared" si="2"/>
        <v>0.66666666666666663</v>
      </c>
      <c r="X76" s="283">
        <f t="shared" si="3"/>
        <v>0.66666666666666663</v>
      </c>
      <c r="Y76" s="561">
        <v>0.67</v>
      </c>
      <c r="Z76" s="285"/>
    </row>
    <row r="77" spans="1:26" s="27" customFormat="1" ht="46" customHeight="1" outlineLevel="2">
      <c r="A77" s="153" t="str">
        <f>'Data Plani vs Ejecutado POA2022'!A80</f>
        <v>Departamento de Educación</v>
      </c>
      <c r="B77" s="140" t="str">
        <f>'Data Plani vs Ejecutado POA2022'!B80</f>
        <v>Programa de Educación Ambiental</v>
      </c>
      <c r="C77" s="40" t="str">
        <f>'Data Plani vs Ejecutado POA2022'!C80</f>
        <v>Convatorias</v>
      </c>
      <c r="D77" s="196" t="s">
        <v>344</v>
      </c>
      <c r="E77" s="30">
        <f>'Data Plani vs Ejecutado POA2022'!E80</f>
        <v>1</v>
      </c>
      <c r="F77" s="30">
        <f>'Data Plani vs Ejecutado POA2022'!F80</f>
        <v>1</v>
      </c>
      <c r="G77" s="30">
        <f>'Data Plani vs Ejecutado POA2022'!G80</f>
        <v>0</v>
      </c>
      <c r="H77" s="30">
        <f>'Data Plani vs Ejecutado POA2022'!I80</f>
        <v>1</v>
      </c>
      <c r="I77" s="30">
        <f>'Data Plani vs Ejecutado POA2022'!J80</f>
        <v>1</v>
      </c>
      <c r="J77" s="30">
        <f>'Data Plani vs Ejecutado POA2022'!K80</f>
        <v>1</v>
      </c>
      <c r="K77" s="195">
        <f>'Data Plani vs Ejecutado POA2022'!L80</f>
        <v>1</v>
      </c>
      <c r="L77" s="195">
        <f>'Data Plani vs Ejecutado POA2022'!N80</f>
        <v>1</v>
      </c>
      <c r="M77" s="195">
        <f>'Data Plani vs Ejecutado POA2022'!O80</f>
        <v>1</v>
      </c>
      <c r="N77" s="195">
        <f>'Data Plani vs Ejecutado POA2022'!P80</f>
        <v>1</v>
      </c>
      <c r="O77" s="195">
        <f>'Data Plani vs Ejecutado POA2022'!Q80</f>
        <v>0</v>
      </c>
      <c r="P77" s="195">
        <f>'Data Plani vs Ejecutado POA2022'!R80</f>
        <v>0</v>
      </c>
      <c r="Q77" s="30">
        <f>'Data Plani vs Ejecutado POA2022'!T80</f>
        <v>4</v>
      </c>
      <c r="R77" s="30">
        <f>'Data Plani vs Ejecutado POA2022'!U80</f>
        <v>15</v>
      </c>
      <c r="S77" s="73" t="str">
        <f>'Data Plani vs Ejecutado POA2022'!V80</f>
        <v>Correos electrónicos, llamadas telefónicas y WhatsApp</v>
      </c>
      <c r="T77" s="137">
        <f>'Data Plani vs Ejecutado POA2022'!W80</f>
        <v>0</v>
      </c>
      <c r="U77" s="138">
        <f>'Data Plani vs Ejecutado POA2022'!X80</f>
        <v>0</v>
      </c>
      <c r="V77" s="516"/>
      <c r="W77" s="297">
        <f t="shared" si="2"/>
        <v>0.66666666666666663</v>
      </c>
      <c r="X77" s="283">
        <f t="shared" si="3"/>
        <v>0.66666666666666663</v>
      </c>
      <c r="Y77" s="562"/>
      <c r="Z77" s="285"/>
    </row>
    <row r="78" spans="1:26" s="27" customFormat="1" ht="44.5" customHeight="1" outlineLevel="2">
      <c r="A78" s="153" t="str">
        <f>'Data Plani vs Ejecutado POA2022'!A81</f>
        <v>Departamento de Educación</v>
      </c>
      <c r="B78" s="140" t="str">
        <f>'Data Plani vs Ejecutado POA2022'!B81</f>
        <v>Programa de Educación Ambiental</v>
      </c>
      <c r="C78" s="40" t="str">
        <f>'Data Plani vs Ejecutado POA2022'!C81</f>
        <v>Conferencias</v>
      </c>
      <c r="D78" s="196" t="s">
        <v>344</v>
      </c>
      <c r="E78" s="30">
        <f>'Data Plani vs Ejecutado POA2022'!E81</f>
        <v>2</v>
      </c>
      <c r="F78" s="30">
        <f>'Data Plani vs Ejecutado POA2022'!F81</f>
        <v>4</v>
      </c>
      <c r="G78" s="30">
        <f>'Data Plani vs Ejecutado POA2022'!G81</f>
        <v>0</v>
      </c>
      <c r="H78" s="30">
        <f>'Data Plani vs Ejecutado POA2022'!I81</f>
        <v>2</v>
      </c>
      <c r="I78" s="30">
        <f>'Data Plani vs Ejecutado POA2022'!J81</f>
        <v>4</v>
      </c>
      <c r="J78" s="30">
        <f>'Data Plani vs Ejecutado POA2022'!K81</f>
        <v>4</v>
      </c>
      <c r="K78" s="195">
        <f>'Data Plani vs Ejecutado POA2022'!L81</f>
        <v>1</v>
      </c>
      <c r="L78" s="195">
        <f>'Data Plani vs Ejecutado POA2022'!N81</f>
        <v>1</v>
      </c>
      <c r="M78" s="195">
        <f>'Data Plani vs Ejecutado POA2022'!O81</f>
        <v>1</v>
      </c>
      <c r="N78" s="195">
        <f>'Data Plani vs Ejecutado POA2022'!P81</f>
        <v>1</v>
      </c>
      <c r="O78" s="195">
        <f>'Data Plani vs Ejecutado POA2022'!Q81</f>
        <v>0</v>
      </c>
      <c r="P78" s="195">
        <f>'Data Plani vs Ejecutado POA2022'!R81</f>
        <v>0</v>
      </c>
      <c r="Q78" s="30">
        <f>'Data Plani vs Ejecutado POA2022'!T81</f>
        <v>0.4</v>
      </c>
      <c r="R78" s="30" t="e">
        <f>'Data Plani vs Ejecutado POA2022'!U81</f>
        <v>#REF!</v>
      </c>
      <c r="S78" s="77" t="str">
        <f>'Data Plani vs Ejecutado POA2022'!V81</f>
        <v>Listado de participantes, informes, fotos</v>
      </c>
      <c r="T78" s="139">
        <f>'Data Plani vs Ejecutado POA2022'!W81</f>
        <v>0</v>
      </c>
      <c r="U78" s="143">
        <f>'Data Plani vs Ejecutado POA2022'!X81</f>
        <v>0</v>
      </c>
      <c r="V78" s="517"/>
      <c r="W78" s="297">
        <f t="shared" si="2"/>
        <v>0.66666666666666663</v>
      </c>
      <c r="X78" s="283">
        <f t="shared" si="3"/>
        <v>0.66666666666666663</v>
      </c>
      <c r="Y78" s="563"/>
      <c r="Z78" s="285"/>
    </row>
    <row r="79" spans="1:26" s="27" customFormat="1" ht="44.5" customHeight="1" outlineLevel="2">
      <c r="A79" s="153" t="str">
        <f>'Data Plani vs Ejecutado POA2022'!A83</f>
        <v>Dirección de Fiscalización</v>
      </c>
      <c r="B79" s="140" t="str">
        <f>'Data Plani vs Ejecutado POA2022'!B83</f>
        <v>Revisión y Control</v>
      </c>
      <c r="C79" s="73" t="str">
        <f>'Data Plani vs Ejecutado POA2022'!C83</f>
        <v>Estados Financieros</v>
      </c>
      <c r="D79" s="135" t="s">
        <v>142</v>
      </c>
      <c r="E79" s="30">
        <f>'Data Plani vs Ejecutado POA2022'!E83</f>
        <v>195</v>
      </c>
      <c r="F79" s="30">
        <f>'Data Plani vs Ejecutado POA2022'!F83</f>
        <v>275</v>
      </c>
      <c r="G79" s="30">
        <f>'Data Plani vs Ejecutado POA2022'!G83</f>
        <v>362</v>
      </c>
      <c r="H79" s="30">
        <f>'Data Plani vs Ejecutado POA2022'!I83</f>
        <v>195</v>
      </c>
      <c r="I79" s="30">
        <f>'Data Plani vs Ejecutado POA2022'!J83</f>
        <v>275</v>
      </c>
      <c r="J79" s="30">
        <f>'Data Plani vs Ejecutado POA2022'!K83</f>
        <v>175</v>
      </c>
      <c r="K79" s="195">
        <f>'Data Plani vs Ejecutado POA2022'!L83</f>
        <v>1</v>
      </c>
      <c r="L79" s="195">
        <f>'Data Plani vs Ejecutado POA2022'!N83</f>
        <v>1</v>
      </c>
      <c r="M79" s="195">
        <f>'Data Plani vs Ejecutado POA2022'!O83</f>
        <v>1</v>
      </c>
      <c r="N79" s="195">
        <f>'Data Plani vs Ejecutado POA2022'!P83</f>
        <v>1</v>
      </c>
      <c r="O79" s="195">
        <f>'Data Plani vs Ejecutado POA2022'!Q83</f>
        <v>2.0685714285714285</v>
      </c>
      <c r="P79" s="195">
        <f>'Data Plani vs Ejecutado POA2022'!R83</f>
        <v>1</v>
      </c>
      <c r="Q79" s="32">
        <f>'Data Plani vs Ejecutado POA2022'!T83</f>
        <v>1260</v>
      </c>
      <c r="R79" s="32">
        <f>'Data Plani vs Ejecutado POA2022'!U83</f>
        <v>1260</v>
      </c>
      <c r="S79" s="73" t="str">
        <f>'Data Plani vs Ejecutado POA2022'!V83</f>
        <v>Oficio de remisión estados financieros</v>
      </c>
      <c r="T79" s="135" t="str">
        <f>'Data Plani vs Ejecutado POA2022'!W83</f>
        <v>Validación de los estados financieros de las cooperativas para su operatividad.</v>
      </c>
      <c r="U79" s="136">
        <f>'Data Plani vs Ejecutado POA2022'!X83</f>
        <v>9660000</v>
      </c>
      <c r="V79" s="496" t="s">
        <v>529</v>
      </c>
      <c r="W79" s="299">
        <f t="shared" si="2"/>
        <v>1</v>
      </c>
      <c r="X79" s="283">
        <f t="shared" si="3"/>
        <v>1</v>
      </c>
      <c r="Y79" s="558">
        <v>1</v>
      </c>
      <c r="Z79" s="285"/>
    </row>
    <row r="80" spans="1:26" s="27" customFormat="1" ht="20.25" customHeight="1" outlineLevel="2">
      <c r="A80" s="153" t="str">
        <f>'Data Plani vs Ejecutado POA2022'!A84</f>
        <v>Dirección de Fiscalización</v>
      </c>
      <c r="B80" s="140" t="str">
        <f>'Data Plani vs Ejecutado POA2022'!B84</f>
        <v>Revisión y Control</v>
      </c>
      <c r="C80" s="73" t="str">
        <f>'Data Plani vs Ejecutado POA2022'!C84</f>
        <v>Estados Financieros</v>
      </c>
      <c r="D80" s="135" t="s">
        <v>142</v>
      </c>
      <c r="E80" s="30">
        <f>'Data Plani vs Ejecutado POA2022'!E84</f>
        <v>195</v>
      </c>
      <c r="F80" s="30">
        <f>'Data Plani vs Ejecutado POA2022'!F84</f>
        <v>275</v>
      </c>
      <c r="G80" s="30">
        <f>'Data Plani vs Ejecutado POA2022'!G84</f>
        <v>362</v>
      </c>
      <c r="H80" s="30">
        <f>'Data Plani vs Ejecutado POA2022'!I84</f>
        <v>195</v>
      </c>
      <c r="I80" s="30">
        <f>'Data Plani vs Ejecutado POA2022'!J84</f>
        <v>275</v>
      </c>
      <c r="J80" s="30">
        <f>'Data Plani vs Ejecutado POA2022'!K84</f>
        <v>175</v>
      </c>
      <c r="K80" s="195">
        <f>'Data Plani vs Ejecutado POA2022'!L84</f>
        <v>1</v>
      </c>
      <c r="L80" s="195">
        <f>'Data Plani vs Ejecutado POA2022'!N84</f>
        <v>1</v>
      </c>
      <c r="M80" s="195">
        <f>'Data Plani vs Ejecutado POA2022'!O84</f>
        <v>1</v>
      </c>
      <c r="N80" s="195">
        <f>'Data Plani vs Ejecutado POA2022'!P84</f>
        <v>1</v>
      </c>
      <c r="O80" s="195">
        <f>'Data Plani vs Ejecutado POA2022'!Q84</f>
        <v>2.0685714285714285</v>
      </c>
      <c r="P80" s="195">
        <f>'Data Plani vs Ejecutado POA2022'!R84</f>
        <v>1</v>
      </c>
      <c r="Q80" s="32">
        <f>'Data Plani vs Ejecutado POA2022'!T84</f>
        <v>15</v>
      </c>
      <c r="R80" s="32">
        <f>'Data Plani vs Ejecutado POA2022'!U84</f>
        <v>15</v>
      </c>
      <c r="S80" s="73" t="str">
        <f>'Data Plani vs Ejecutado POA2022'!V84</f>
        <v>Lista de control</v>
      </c>
      <c r="T80" s="137">
        <f>'Data Plani vs Ejecutado POA2022'!W84</f>
        <v>0</v>
      </c>
      <c r="U80" s="138">
        <f>'Data Plani vs Ejecutado POA2022'!X84</f>
        <v>0</v>
      </c>
      <c r="V80" s="498"/>
      <c r="W80" s="299">
        <f t="shared" ref="W80:W111" si="4">IF(X80&gt;100%,100%,AVERAGE(L80,N80,P80))</f>
        <v>1</v>
      </c>
      <c r="X80" s="283">
        <f t="shared" ref="X80:X111" si="5">AVERAGE(L80,N80,P80)</f>
        <v>1</v>
      </c>
      <c r="Y80" s="560"/>
      <c r="Z80" s="285"/>
    </row>
    <row r="81" spans="1:26" s="27" customFormat="1" ht="21.75" customHeight="1" outlineLevel="2">
      <c r="A81" s="153" t="str">
        <f>'Data Plani vs Ejecutado POA2022'!A85</f>
        <v>Dirección de Fiscalización</v>
      </c>
      <c r="B81" s="140" t="str">
        <f>'Data Plani vs Ejecutado POA2022'!B85</f>
        <v>Revisión y Control</v>
      </c>
      <c r="C81" s="73" t="str">
        <f>'Data Plani vs Ejecutado POA2022'!C85</f>
        <v>Programación</v>
      </c>
      <c r="D81" s="135" t="s">
        <v>142</v>
      </c>
      <c r="E81" s="30">
        <f>'Data Plani vs Ejecutado POA2022'!E85</f>
        <v>1</v>
      </c>
      <c r="F81" s="30">
        <f>'Data Plani vs Ejecutado POA2022'!F85</f>
        <v>1</v>
      </c>
      <c r="G81" s="30">
        <f>'Data Plani vs Ejecutado POA2022'!G85</f>
        <v>362</v>
      </c>
      <c r="H81" s="30">
        <f>'Data Plani vs Ejecutado POA2022'!I85</f>
        <v>1</v>
      </c>
      <c r="I81" s="30">
        <f>'Data Plani vs Ejecutado POA2022'!J85</f>
        <v>1</v>
      </c>
      <c r="J81" s="30">
        <f>'Data Plani vs Ejecutado POA2022'!K85</f>
        <v>1</v>
      </c>
      <c r="K81" s="195">
        <f>'Data Plani vs Ejecutado POA2022'!L85</f>
        <v>1</v>
      </c>
      <c r="L81" s="195">
        <f>'Data Plani vs Ejecutado POA2022'!N85</f>
        <v>1</v>
      </c>
      <c r="M81" s="195">
        <f>'Data Plani vs Ejecutado POA2022'!O85</f>
        <v>1</v>
      </c>
      <c r="N81" s="195">
        <f>'Data Plani vs Ejecutado POA2022'!P85</f>
        <v>1</v>
      </c>
      <c r="O81" s="195">
        <f>'Data Plani vs Ejecutado POA2022'!Q85</f>
        <v>362</v>
      </c>
      <c r="P81" s="195">
        <f>'Data Plani vs Ejecutado POA2022'!R85</f>
        <v>1</v>
      </c>
      <c r="Q81" s="26">
        <f>'Data Plani vs Ejecutado POA2022'!T85</f>
        <v>1</v>
      </c>
      <c r="R81" s="32">
        <f>'Data Plani vs Ejecutado POA2022'!U85</f>
        <v>1</v>
      </c>
      <c r="S81" s="73" t="str">
        <f>'Data Plani vs Ejecutado POA2022'!V85</f>
        <v>Orden de trabajo</v>
      </c>
      <c r="T81" s="139">
        <f>'Data Plani vs Ejecutado POA2022'!W85</f>
        <v>0</v>
      </c>
      <c r="U81" s="138">
        <f>'Data Plani vs Ejecutado POA2022'!X85</f>
        <v>0</v>
      </c>
      <c r="V81" s="497"/>
      <c r="W81" s="299">
        <f t="shared" si="4"/>
        <v>1</v>
      </c>
      <c r="X81" s="283">
        <f t="shared" si="5"/>
        <v>1</v>
      </c>
      <c r="Y81" s="559"/>
      <c r="Z81" s="285"/>
    </row>
    <row r="82" spans="1:26" s="27" customFormat="1" ht="46" customHeight="1" outlineLevel="2">
      <c r="A82" s="153" t="str">
        <f>'Data Plani vs Ejecutado POA2022'!A86</f>
        <v>Dirección de Fiscalización</v>
      </c>
      <c r="B82" s="140" t="str">
        <f>'Data Plani vs Ejecutado POA2022'!B86</f>
        <v>Fiscalización e Inspección</v>
      </c>
      <c r="C82" s="42" t="str">
        <f>'Data Plani vs Ejecutado POA2022'!C86</f>
        <v>Coordinación</v>
      </c>
      <c r="D82" s="135" t="s">
        <v>148</v>
      </c>
      <c r="E82" s="30">
        <f>'Data Plani vs Ejecutado POA2022'!E86</f>
        <v>6</v>
      </c>
      <c r="F82" s="30">
        <f>'Data Plani vs Ejecutado POA2022'!F86</f>
        <v>6</v>
      </c>
      <c r="G82" s="30">
        <f>'Data Plani vs Ejecutado POA2022'!G86</f>
        <v>362</v>
      </c>
      <c r="H82" s="30">
        <f>'Data Plani vs Ejecutado POA2022'!I86</f>
        <v>6</v>
      </c>
      <c r="I82" s="30">
        <f>'Data Plani vs Ejecutado POA2022'!J86</f>
        <v>6</v>
      </c>
      <c r="J82" s="30">
        <f>'Data Plani vs Ejecutado POA2022'!K86</f>
        <v>6</v>
      </c>
      <c r="K82" s="195">
        <f>'Data Plani vs Ejecutado POA2022'!L86</f>
        <v>1</v>
      </c>
      <c r="L82" s="195">
        <f>'Data Plani vs Ejecutado POA2022'!N86</f>
        <v>1</v>
      </c>
      <c r="M82" s="195">
        <f>'Data Plani vs Ejecutado POA2022'!O86</f>
        <v>1</v>
      </c>
      <c r="N82" s="195">
        <f>'Data Plani vs Ejecutado POA2022'!P86</f>
        <v>1</v>
      </c>
      <c r="O82" s="195">
        <f>'Data Plani vs Ejecutado POA2022'!Q86</f>
        <v>60.333333333333336</v>
      </c>
      <c r="P82" s="195">
        <f>'Data Plani vs Ejecutado POA2022'!R86</f>
        <v>1</v>
      </c>
      <c r="Q82" s="30">
        <f>'Data Plani vs Ejecutado POA2022'!T86</f>
        <v>1</v>
      </c>
      <c r="R82" s="32">
        <f>'Data Plani vs Ejecutado POA2022'!U86</f>
        <v>1</v>
      </c>
      <c r="S82" s="73" t="str">
        <f>'Data Plani vs Ejecutado POA2022'!V86</f>
        <v>Solicitud viático y transporte</v>
      </c>
      <c r="T82" s="135" t="str">
        <f>'Data Plani vs Ejecutado POA2022'!W86</f>
        <v>Auditorias de todas las cooperativas activas.</v>
      </c>
      <c r="U82" s="138">
        <f>'Data Plani vs Ejecutado POA2022'!X86</f>
        <v>0</v>
      </c>
      <c r="V82" s="496" t="s">
        <v>530</v>
      </c>
      <c r="W82" s="298">
        <f t="shared" si="4"/>
        <v>1</v>
      </c>
      <c r="X82" s="283">
        <f t="shared" si="5"/>
        <v>1</v>
      </c>
      <c r="Y82" s="558">
        <v>0.67</v>
      </c>
      <c r="Z82" s="285"/>
    </row>
    <row r="83" spans="1:26" s="27" customFormat="1" ht="30" customHeight="1" outlineLevel="2">
      <c r="A83" s="153" t="str">
        <f>'Data Plani vs Ejecutado POA2022'!A87</f>
        <v>Dirección de Fiscalización</v>
      </c>
      <c r="B83" s="140" t="str">
        <f>'Data Plani vs Ejecutado POA2022'!B87</f>
        <v>Fiscalización e Inspección</v>
      </c>
      <c r="C83" s="73" t="str">
        <f>'Data Plani vs Ejecutado POA2022'!C87</f>
        <v>Fiscalización e inspección</v>
      </c>
      <c r="D83" s="135" t="s">
        <v>148</v>
      </c>
      <c r="E83" s="30">
        <f>'Data Plani vs Ejecutado POA2022'!E87</f>
        <v>96</v>
      </c>
      <c r="F83" s="30">
        <f>'Data Plani vs Ejecutado POA2022'!F87</f>
        <v>275</v>
      </c>
      <c r="G83" s="30">
        <f>'Data Plani vs Ejecutado POA2022'!G87</f>
        <v>362</v>
      </c>
      <c r="H83" s="30">
        <f>'Data Plani vs Ejecutado POA2022'!I87</f>
        <v>195</v>
      </c>
      <c r="I83" s="30">
        <f>'Data Plani vs Ejecutado POA2022'!J87</f>
        <v>275</v>
      </c>
      <c r="J83" s="30">
        <f>'Data Plani vs Ejecutado POA2022'!K87</f>
        <v>175</v>
      </c>
      <c r="K83" s="195">
        <f>'Data Plani vs Ejecutado POA2022'!L87</f>
        <v>0.49230769230769234</v>
      </c>
      <c r="L83" s="195">
        <f>'Data Plani vs Ejecutado POA2022'!N87</f>
        <v>0.49230769230769234</v>
      </c>
      <c r="M83" s="195">
        <f>'Data Plani vs Ejecutado POA2022'!O87</f>
        <v>1</v>
      </c>
      <c r="N83" s="195">
        <f>'Data Plani vs Ejecutado POA2022'!P87</f>
        <v>1</v>
      </c>
      <c r="O83" s="195">
        <f>'Data Plani vs Ejecutado POA2022'!Q87</f>
        <v>2.0685714285714285</v>
      </c>
      <c r="P83" s="195">
        <f>'Data Plani vs Ejecutado POA2022'!R87</f>
        <v>1</v>
      </c>
      <c r="Q83" s="30">
        <f>'Data Plani vs Ejecutado POA2022'!T87</f>
        <v>15</v>
      </c>
      <c r="R83" s="32">
        <f>'Data Plani vs Ejecutado POA2022'!U87</f>
        <v>15</v>
      </c>
      <c r="S83" s="73" t="str">
        <f>'Data Plani vs Ejecutado POA2022'!V87</f>
        <v xml:space="preserve"> Requerimientos de la revisión e inspección estados financieros</v>
      </c>
      <c r="T83" s="137">
        <f>'Data Plani vs Ejecutado POA2022'!W87</f>
        <v>0</v>
      </c>
      <c r="U83" s="138">
        <f>'Data Plani vs Ejecutado POA2022'!X87</f>
        <v>0</v>
      </c>
      <c r="V83" s="498"/>
      <c r="W83" s="298">
        <f t="shared" si="4"/>
        <v>0.83076923076923082</v>
      </c>
      <c r="X83" s="283">
        <f t="shared" si="5"/>
        <v>0.83076923076923082</v>
      </c>
      <c r="Y83" s="560"/>
      <c r="Z83" s="285"/>
    </row>
    <row r="84" spans="1:26" s="27" customFormat="1" ht="46" customHeight="1" outlineLevel="2">
      <c r="A84" s="153" t="str">
        <f>'Data Plani vs Ejecutado POA2022'!A88</f>
        <v>Dirección de Fiscalización</v>
      </c>
      <c r="B84" s="140" t="str">
        <f>'Data Plani vs Ejecutado POA2022'!B88</f>
        <v>Fiscalización e Inspección</v>
      </c>
      <c r="C84" s="42" t="str">
        <f>'Data Plani vs Ejecutado POA2022'!C88</f>
        <v>Informes</v>
      </c>
      <c r="D84" s="135" t="s">
        <v>148</v>
      </c>
      <c r="E84" s="30">
        <f>'Data Plani vs Ejecutado POA2022'!E88</f>
        <v>90</v>
      </c>
      <c r="F84" s="30">
        <f>'Data Plani vs Ejecutado POA2022'!F88</f>
        <v>275</v>
      </c>
      <c r="G84" s="30">
        <f>'Data Plani vs Ejecutado POA2022'!G88</f>
        <v>362</v>
      </c>
      <c r="H84" s="30">
        <f>'Data Plani vs Ejecutado POA2022'!I88</f>
        <v>195</v>
      </c>
      <c r="I84" s="30">
        <f>'Data Plani vs Ejecutado POA2022'!J88</f>
        <v>275</v>
      </c>
      <c r="J84" s="30">
        <f>'Data Plani vs Ejecutado POA2022'!K88</f>
        <v>175</v>
      </c>
      <c r="K84" s="195">
        <f>'Data Plani vs Ejecutado POA2022'!L88</f>
        <v>0.46153846153846156</v>
      </c>
      <c r="L84" s="195">
        <f>'Data Plani vs Ejecutado POA2022'!N88</f>
        <v>0.46153846153846156</v>
      </c>
      <c r="M84" s="195">
        <f>'Data Plani vs Ejecutado POA2022'!O88</f>
        <v>1</v>
      </c>
      <c r="N84" s="195">
        <f>'Data Plani vs Ejecutado POA2022'!P88</f>
        <v>1</v>
      </c>
      <c r="O84" s="195">
        <f>'Data Plani vs Ejecutado POA2022'!Q88</f>
        <v>2.0685714285714285</v>
      </c>
      <c r="P84" s="195">
        <f>'Data Plani vs Ejecutado POA2022'!R88</f>
        <v>1</v>
      </c>
      <c r="Q84" s="26">
        <f>'Data Plani vs Ejecutado POA2022'!T88</f>
        <v>15</v>
      </c>
      <c r="R84" s="32">
        <f>'Data Plani vs Ejecutado POA2022'!U88</f>
        <v>15</v>
      </c>
      <c r="S84" s="73" t="str">
        <f>'Data Plani vs Ejecutado POA2022'!V88</f>
        <v>Informe, Fichas de control de visitas, formulario revisión</v>
      </c>
      <c r="T84" s="137">
        <f>'Data Plani vs Ejecutado POA2022'!W88</f>
        <v>0</v>
      </c>
      <c r="U84" s="138">
        <f>'Data Plani vs Ejecutado POA2022'!X88</f>
        <v>0</v>
      </c>
      <c r="V84" s="498"/>
      <c r="W84" s="298">
        <f t="shared" si="4"/>
        <v>0.8205128205128206</v>
      </c>
      <c r="X84" s="283">
        <f t="shared" si="5"/>
        <v>0.8205128205128206</v>
      </c>
      <c r="Y84" s="560"/>
      <c r="Z84" s="285"/>
    </row>
    <row r="85" spans="1:26" s="27" customFormat="1" ht="30" customHeight="1" outlineLevel="2">
      <c r="A85" s="153" t="str">
        <f>'Data Plani vs Ejecutado POA2022'!A89</f>
        <v>Dirección de Fiscalización</v>
      </c>
      <c r="B85" s="140" t="str">
        <f>'Data Plani vs Ejecutado POA2022'!B89</f>
        <v>Fiscalización e Inspección</v>
      </c>
      <c r="C85" s="42" t="str">
        <f>'Data Plani vs Ejecutado POA2022'!C89</f>
        <v>Informes</v>
      </c>
      <c r="D85" s="135" t="s">
        <v>148</v>
      </c>
      <c r="E85" s="30">
        <f>'Data Plani vs Ejecutado POA2022'!E89</f>
        <v>40</v>
      </c>
      <c r="F85" s="30">
        <f>'Data Plani vs Ejecutado POA2022'!F89</f>
        <v>0</v>
      </c>
      <c r="G85" s="30">
        <f>'Data Plani vs Ejecutado POA2022'!G89</f>
        <v>2</v>
      </c>
      <c r="H85" s="30">
        <f>'Data Plani vs Ejecutado POA2022'!I89</f>
        <v>0</v>
      </c>
      <c r="I85" s="30">
        <f>'Data Plani vs Ejecutado POA2022'!J89</f>
        <v>0</v>
      </c>
      <c r="J85" s="30">
        <f>'Data Plani vs Ejecutado POA2022'!K89</f>
        <v>50</v>
      </c>
      <c r="K85" s="195" t="str">
        <f>'Data Plani vs Ejecutado POA2022'!L89</f>
        <v xml:space="preserve">  </v>
      </c>
      <c r="L85" s="195" t="str">
        <f>'Data Plani vs Ejecutado POA2022'!N89</f>
        <v xml:space="preserve">  </v>
      </c>
      <c r="M85" s="195" t="str">
        <f>'Data Plani vs Ejecutado POA2022'!O89</f>
        <v xml:space="preserve">  </v>
      </c>
      <c r="N85" s="195" t="str">
        <f>'Data Plani vs Ejecutado POA2022'!P89</f>
        <v xml:space="preserve">  </v>
      </c>
      <c r="O85" s="195">
        <f>'Data Plani vs Ejecutado POA2022'!Q89</f>
        <v>0.04</v>
      </c>
      <c r="P85" s="195">
        <f>'Data Plani vs Ejecutado POA2022'!R89</f>
        <v>0.04</v>
      </c>
      <c r="Q85" s="26">
        <f>'Data Plani vs Ejecutado POA2022'!T89</f>
        <v>5</v>
      </c>
      <c r="R85" s="32">
        <f>'Data Plani vs Ejecutado POA2022'!U89</f>
        <v>5</v>
      </c>
      <c r="S85" s="73" t="str">
        <f>'Data Plani vs Ejecutado POA2022'!V89</f>
        <v>Control de la fiscalización</v>
      </c>
      <c r="T85" s="139">
        <f>'Data Plani vs Ejecutado POA2022'!W89</f>
        <v>0</v>
      </c>
      <c r="U85" s="138">
        <f>'Data Plani vs Ejecutado POA2022'!X89</f>
        <v>0</v>
      </c>
      <c r="V85" s="497"/>
      <c r="W85" s="298">
        <f t="shared" si="4"/>
        <v>0.04</v>
      </c>
      <c r="X85" s="283">
        <f t="shared" si="5"/>
        <v>0.04</v>
      </c>
      <c r="Y85" s="559"/>
      <c r="Z85" s="285"/>
    </row>
    <row r="86" spans="1:26" s="27" customFormat="1" ht="44.5" customHeight="1" outlineLevel="2">
      <c r="A86" s="153" t="str">
        <f>'Data Plani vs Ejecutado POA2022'!A90</f>
        <v>Dirección de Fiscalización</v>
      </c>
      <c r="B86" s="140" t="str">
        <f>'Data Plani vs Ejecutado POA2022'!B90</f>
        <v>Recaudación de Reserva Educativa</v>
      </c>
      <c r="C86" s="42" t="str">
        <f>'Data Plani vs Ejecutado POA2022'!C90</f>
        <v>Revisión</v>
      </c>
      <c r="D86" s="135" t="s">
        <v>322</v>
      </c>
      <c r="E86" s="30">
        <f>'Data Plani vs Ejecutado POA2022'!E90</f>
        <v>55</v>
      </c>
      <c r="F86" s="30">
        <f>'Data Plani vs Ejecutado POA2022'!F90</f>
        <v>130</v>
      </c>
      <c r="G86" s="30">
        <f>'Data Plani vs Ejecutado POA2022'!G90</f>
        <v>20</v>
      </c>
      <c r="H86" s="30">
        <f>'Data Plani vs Ejecutado POA2022'!I90</f>
        <v>65</v>
      </c>
      <c r="I86" s="30">
        <f>'Data Plani vs Ejecutado POA2022'!J90</f>
        <v>130</v>
      </c>
      <c r="J86" s="30">
        <f>'Data Plani vs Ejecutado POA2022'!K90</f>
        <v>175</v>
      </c>
      <c r="K86" s="195">
        <f>'Data Plani vs Ejecutado POA2022'!L90</f>
        <v>0.84615384615384615</v>
      </c>
      <c r="L86" s="195">
        <f>'Data Plani vs Ejecutado POA2022'!N90</f>
        <v>0.84615384615384615</v>
      </c>
      <c r="M86" s="195">
        <f>'Data Plani vs Ejecutado POA2022'!O90</f>
        <v>1</v>
      </c>
      <c r="N86" s="195">
        <f>'Data Plani vs Ejecutado POA2022'!P90</f>
        <v>1</v>
      </c>
      <c r="O86" s="195">
        <f>'Data Plani vs Ejecutado POA2022'!Q90</f>
        <v>0.11428571428571428</v>
      </c>
      <c r="P86" s="195">
        <f>'Data Plani vs Ejecutado POA2022'!R90</f>
        <v>0.11428571428571428</v>
      </c>
      <c r="Q86" s="32">
        <f>'Data Plani vs Ejecutado POA2022'!T90</f>
        <v>13</v>
      </c>
      <c r="R86" s="32">
        <f>'Data Plani vs Ejecutado POA2022'!U90</f>
        <v>13</v>
      </c>
      <c r="S86" s="73" t="str">
        <f>'Data Plani vs Ejecutado POA2022'!V90</f>
        <v>Oficio para el pago de la reserva educativa</v>
      </c>
      <c r="T86" s="135" t="str">
        <f>'Data Plani vs Ejecutado POA2022'!W90</f>
        <v>Garantía de recibimiento de los fondos de las reservas educativas que cada cooperativa tiene que pagar</v>
      </c>
      <c r="U86" s="138">
        <f>'Data Plani vs Ejecutado POA2022'!X90</f>
        <v>0</v>
      </c>
      <c r="V86" s="496" t="s">
        <v>531</v>
      </c>
      <c r="W86" s="300">
        <f t="shared" si="4"/>
        <v>0.65347985347985349</v>
      </c>
      <c r="X86" s="283">
        <f t="shared" si="5"/>
        <v>0.65347985347985349</v>
      </c>
      <c r="Y86" s="558">
        <v>0.72</v>
      </c>
      <c r="Z86" s="285"/>
    </row>
    <row r="87" spans="1:26" s="27" customFormat="1" ht="44.5" customHeight="1" outlineLevel="2">
      <c r="A87" s="153" t="str">
        <f>'Data Plani vs Ejecutado POA2022'!A91</f>
        <v>Dirección de Fiscalización</v>
      </c>
      <c r="B87" s="140" t="str">
        <f>'Data Plani vs Ejecutado POA2022'!B91</f>
        <v>Recaudación de Reserva Educativa</v>
      </c>
      <c r="C87" s="42" t="str">
        <f>'Data Plani vs Ejecutado POA2022'!C91</f>
        <v>Pagos</v>
      </c>
      <c r="D87" s="135" t="s">
        <v>322</v>
      </c>
      <c r="E87" s="30">
        <f>'Data Plani vs Ejecutado POA2022'!E91</f>
        <v>65</v>
      </c>
      <c r="F87" s="30">
        <f>'Data Plani vs Ejecutado POA2022'!F91</f>
        <v>130</v>
      </c>
      <c r="G87" s="30">
        <f>'Data Plani vs Ejecutado POA2022'!G91</f>
        <v>28</v>
      </c>
      <c r="H87" s="30">
        <f>'Data Plani vs Ejecutado POA2022'!I91</f>
        <v>65</v>
      </c>
      <c r="I87" s="30">
        <f>'Data Plani vs Ejecutado POA2022'!J91</f>
        <v>130</v>
      </c>
      <c r="J87" s="30">
        <f>'Data Plani vs Ejecutado POA2022'!K91</f>
        <v>175</v>
      </c>
      <c r="K87" s="195">
        <f>'Data Plani vs Ejecutado POA2022'!L91</f>
        <v>1</v>
      </c>
      <c r="L87" s="195">
        <f>'Data Plani vs Ejecutado POA2022'!N91</f>
        <v>1</v>
      </c>
      <c r="M87" s="195">
        <f>'Data Plani vs Ejecutado POA2022'!O91</f>
        <v>1</v>
      </c>
      <c r="N87" s="195">
        <f>'Data Plani vs Ejecutado POA2022'!P91</f>
        <v>1</v>
      </c>
      <c r="O87" s="195">
        <f>'Data Plani vs Ejecutado POA2022'!Q91</f>
        <v>0.16</v>
      </c>
      <c r="P87" s="195">
        <f>'Data Plani vs Ejecutado POA2022'!R91</f>
        <v>0.16</v>
      </c>
      <c r="Q87" s="32">
        <f>'Data Plani vs Ejecutado POA2022'!T91</f>
        <v>80</v>
      </c>
      <c r="R87" s="32">
        <f>'Data Plani vs Ejecutado POA2022'!U91</f>
        <v>80</v>
      </c>
      <c r="S87" s="73" t="str">
        <f>'Data Plani vs Ejecutado POA2022'!V91</f>
        <v>Cheque y Recibo</v>
      </c>
      <c r="T87" s="137">
        <f>'Data Plani vs Ejecutado POA2022'!W91</f>
        <v>0</v>
      </c>
      <c r="U87" s="138">
        <f>'Data Plani vs Ejecutado POA2022'!X91</f>
        <v>0</v>
      </c>
      <c r="V87" s="498"/>
      <c r="W87" s="300">
        <f t="shared" si="4"/>
        <v>0.72000000000000008</v>
      </c>
      <c r="X87" s="283">
        <f t="shared" si="5"/>
        <v>0.72000000000000008</v>
      </c>
      <c r="Y87" s="560"/>
      <c r="Z87" s="285"/>
    </row>
    <row r="88" spans="1:26" s="27" customFormat="1" ht="46" customHeight="1" outlineLevel="2">
      <c r="A88" s="153" t="str">
        <f>'Data Plani vs Ejecutado POA2022'!A92</f>
        <v>Dirección de Fiscalización</v>
      </c>
      <c r="B88" s="140" t="str">
        <f>'Data Plani vs Ejecutado POA2022'!B92</f>
        <v>Recaudación de Reserva Educativa</v>
      </c>
      <c r="C88" s="42" t="str">
        <f>'Data Plani vs Ejecutado POA2022'!C92</f>
        <v>Certificación</v>
      </c>
      <c r="D88" s="135" t="s">
        <v>322</v>
      </c>
      <c r="E88" s="30">
        <f>'Data Plani vs Ejecutado POA2022'!E92</f>
        <v>67</v>
      </c>
      <c r="F88" s="30">
        <f>'Data Plani vs Ejecutado POA2022'!F92</f>
        <v>275</v>
      </c>
      <c r="G88" s="30">
        <f>'Data Plani vs Ejecutado POA2022'!G92</f>
        <v>217</v>
      </c>
      <c r="H88" s="30">
        <f>'Data Plani vs Ejecutado POA2022'!I92</f>
        <v>195</v>
      </c>
      <c r="I88" s="30">
        <f>'Data Plani vs Ejecutado POA2022'!J92</f>
        <v>275</v>
      </c>
      <c r="J88" s="30">
        <f>'Data Plani vs Ejecutado POA2022'!K92</f>
        <v>175</v>
      </c>
      <c r="K88" s="195">
        <f>'Data Plani vs Ejecutado POA2022'!L92</f>
        <v>0.34358974358974359</v>
      </c>
      <c r="L88" s="195">
        <f>'Data Plani vs Ejecutado POA2022'!N92</f>
        <v>0.34358974358974359</v>
      </c>
      <c r="M88" s="195">
        <f>'Data Plani vs Ejecutado POA2022'!O92</f>
        <v>1</v>
      </c>
      <c r="N88" s="195">
        <f>'Data Plani vs Ejecutado POA2022'!P92</f>
        <v>1</v>
      </c>
      <c r="O88" s="195">
        <f>'Data Plani vs Ejecutado POA2022'!Q92</f>
        <v>1.24</v>
      </c>
      <c r="P88" s="195">
        <f>'Data Plani vs Ejecutado POA2022'!R92</f>
        <v>1</v>
      </c>
      <c r="Q88" s="32">
        <f>'Data Plani vs Ejecutado POA2022'!T92</f>
        <v>560</v>
      </c>
      <c r="R88" s="32">
        <f>'Data Plani vs Ejecutado POA2022'!U92</f>
        <v>560</v>
      </c>
      <c r="S88" s="73" t="str">
        <f>'Data Plani vs Ejecutado POA2022'!V92</f>
        <v>Certificación y carta de compromiso</v>
      </c>
      <c r="T88" s="139">
        <f>'Data Plani vs Ejecutado POA2022'!W92</f>
        <v>0</v>
      </c>
      <c r="U88" s="138">
        <f>'Data Plani vs Ejecutado POA2022'!X92</f>
        <v>0</v>
      </c>
      <c r="V88" s="497"/>
      <c r="W88" s="300">
        <f t="shared" si="4"/>
        <v>0.7811965811965812</v>
      </c>
      <c r="X88" s="283">
        <f t="shared" si="5"/>
        <v>0.7811965811965812</v>
      </c>
      <c r="Y88" s="559"/>
      <c r="Z88" s="285"/>
    </row>
    <row r="89" spans="1:26" s="27" customFormat="1" ht="46" customHeight="1" outlineLevel="2">
      <c r="A89" s="153" t="str">
        <f>'Data Plani vs Ejecutado POA2022'!A93</f>
        <v>Dirección de Fiscalización</v>
      </c>
      <c r="B89" s="140" t="str">
        <f>'Data Plani vs Ejecutado POA2022'!B93</f>
        <v>Cooperativa en Proceso de Liquidación</v>
      </c>
      <c r="C89" s="73" t="str">
        <f>'Data Plani vs Ejecutado POA2022'!C93</f>
        <v>Levantamientos</v>
      </c>
      <c r="D89" s="135" t="s">
        <v>59</v>
      </c>
      <c r="E89" s="30">
        <f>'Data Plani vs Ejecutado POA2022'!E93</f>
        <v>10</v>
      </c>
      <c r="F89" s="30">
        <f>'Data Plani vs Ejecutado POA2022'!F93</f>
        <v>50</v>
      </c>
      <c r="G89" s="30">
        <f>'Data Plani vs Ejecutado POA2022'!G93</f>
        <v>1</v>
      </c>
      <c r="H89" s="30">
        <f>'Data Plani vs Ejecutado POA2022'!I93</f>
        <v>0</v>
      </c>
      <c r="I89" s="30">
        <f>'Data Plani vs Ejecutado POA2022'!J93</f>
        <v>50</v>
      </c>
      <c r="J89" s="30">
        <f>'Data Plani vs Ejecutado POA2022'!K93</f>
        <v>0</v>
      </c>
      <c r="K89" s="195" t="str">
        <f>'Data Plani vs Ejecutado POA2022'!L93</f>
        <v xml:space="preserve">  </v>
      </c>
      <c r="L89" s="195" t="str">
        <f>'Data Plani vs Ejecutado POA2022'!N93</f>
        <v xml:space="preserve">  </v>
      </c>
      <c r="M89" s="195">
        <f>'Data Plani vs Ejecutado POA2022'!O93</f>
        <v>1</v>
      </c>
      <c r="N89" s="195">
        <f>'Data Plani vs Ejecutado POA2022'!P93</f>
        <v>1</v>
      </c>
      <c r="O89" s="195" t="str">
        <f>'Data Plani vs Ejecutado POA2022'!Q93</f>
        <v xml:space="preserve">  </v>
      </c>
      <c r="P89" s="195" t="str">
        <f>'Data Plani vs Ejecutado POA2022'!R93</f>
        <v xml:space="preserve">  </v>
      </c>
      <c r="Q89" s="32">
        <f>'Data Plani vs Ejecutado POA2022'!T93</f>
        <v>112</v>
      </c>
      <c r="R89" s="32">
        <f>'Data Plani vs Ejecutado POA2022'!U93</f>
        <v>112</v>
      </c>
      <c r="S89" s="64" t="str">
        <f>'Data Plani vs Ejecutado POA2022'!V93</f>
        <v>Listado, informe y foto</v>
      </c>
      <c r="T89" s="135" t="str">
        <f>'Data Plani vs Ejecutado POA2022'!W93</f>
        <v xml:space="preserve">Cooperativas sin funcionamiento liquidadas </v>
      </c>
      <c r="U89" s="138">
        <f>'Data Plani vs Ejecutado POA2022'!X93</f>
        <v>0</v>
      </c>
      <c r="V89" s="496" t="s">
        <v>532</v>
      </c>
      <c r="W89" s="301">
        <f t="shared" si="4"/>
        <v>1</v>
      </c>
      <c r="X89" s="283">
        <f t="shared" si="5"/>
        <v>1</v>
      </c>
      <c r="Y89" s="558">
        <v>1</v>
      </c>
      <c r="Z89" s="285"/>
    </row>
    <row r="90" spans="1:26" s="27" customFormat="1" ht="46" customHeight="1" outlineLevel="2">
      <c r="A90" s="153" t="str">
        <f>'Data Plani vs Ejecutado POA2022'!A94</f>
        <v>Dirección de Fiscalización</v>
      </c>
      <c r="B90" s="140" t="str">
        <f>'Data Plani vs Ejecutado POA2022'!B94</f>
        <v>Cooperativa en Proceso de Liquidación</v>
      </c>
      <c r="C90" s="73" t="str">
        <f>'Data Plani vs Ejecutado POA2022'!C94</f>
        <v>Reunión Consejo</v>
      </c>
      <c r="D90" s="135" t="s">
        <v>59</v>
      </c>
      <c r="E90" s="30">
        <f>'Data Plani vs Ejecutado POA2022'!E94</f>
        <v>1</v>
      </c>
      <c r="F90" s="30">
        <f>'Data Plani vs Ejecutado POA2022'!F94</f>
        <v>50</v>
      </c>
      <c r="G90" s="30">
        <f>'Data Plani vs Ejecutado POA2022'!G94</f>
        <v>2</v>
      </c>
      <c r="H90" s="30">
        <f>'Data Plani vs Ejecutado POA2022'!I94</f>
        <v>0</v>
      </c>
      <c r="I90" s="30">
        <f>'Data Plani vs Ejecutado POA2022'!J94</f>
        <v>50</v>
      </c>
      <c r="J90" s="30">
        <f>'Data Plani vs Ejecutado POA2022'!K94</f>
        <v>0</v>
      </c>
      <c r="K90" s="195" t="str">
        <f>'Data Plani vs Ejecutado POA2022'!L94</f>
        <v xml:space="preserve">  </v>
      </c>
      <c r="L90" s="195" t="str">
        <f>'Data Plani vs Ejecutado POA2022'!N94</f>
        <v xml:space="preserve">  </v>
      </c>
      <c r="M90" s="195">
        <f>'Data Plani vs Ejecutado POA2022'!O94</f>
        <v>1</v>
      </c>
      <c r="N90" s="195">
        <f>'Data Plani vs Ejecutado POA2022'!P94</f>
        <v>1</v>
      </c>
      <c r="O90" s="195" t="str">
        <f>'Data Plani vs Ejecutado POA2022'!Q94</f>
        <v xml:space="preserve">  </v>
      </c>
      <c r="P90" s="195" t="str">
        <f>'Data Plani vs Ejecutado POA2022'!R94</f>
        <v xml:space="preserve">  </v>
      </c>
      <c r="Q90" s="32">
        <f>'Data Plani vs Ejecutado POA2022'!T94</f>
        <v>140</v>
      </c>
      <c r="R90" s="32">
        <f>'Data Plani vs Ejecutado POA2022'!U94</f>
        <v>140</v>
      </c>
      <c r="S90" s="64" t="str">
        <f>'Data Plani vs Ejecutado POA2022'!V94</f>
        <v>Listado, informe y foto</v>
      </c>
      <c r="T90" s="137">
        <f>'Data Plani vs Ejecutado POA2022'!W94</f>
        <v>0</v>
      </c>
      <c r="U90" s="138">
        <f>'Data Plani vs Ejecutado POA2022'!X94</f>
        <v>0</v>
      </c>
      <c r="V90" s="498"/>
      <c r="W90" s="301">
        <f t="shared" si="4"/>
        <v>1</v>
      </c>
      <c r="X90" s="283">
        <f t="shared" si="5"/>
        <v>1</v>
      </c>
      <c r="Y90" s="560"/>
      <c r="Z90" s="285"/>
    </row>
    <row r="91" spans="1:26" s="27" customFormat="1" ht="46" customHeight="1" outlineLevel="2">
      <c r="A91" s="153" t="str">
        <f>'Data Plani vs Ejecutado POA2022'!A95</f>
        <v>Dirección de Fiscalización</v>
      </c>
      <c r="B91" s="140" t="str">
        <f>'Data Plani vs Ejecutado POA2022'!B95</f>
        <v>Cooperativa en Proceso de Liquidación</v>
      </c>
      <c r="C91" s="42" t="str">
        <f>'Data Plani vs Ejecutado POA2022'!C95</f>
        <v>Subasta</v>
      </c>
      <c r="D91" s="135" t="s">
        <v>59</v>
      </c>
      <c r="E91" s="30">
        <f>'Data Plani vs Ejecutado POA2022'!E95</f>
        <v>1</v>
      </c>
      <c r="F91" s="30">
        <f>'Data Plani vs Ejecutado POA2022'!F95</f>
        <v>0</v>
      </c>
      <c r="G91" s="30">
        <f>'Data Plani vs Ejecutado POA2022'!G95</f>
        <v>0</v>
      </c>
      <c r="H91" s="30">
        <f>'Data Plani vs Ejecutado POA2022'!I95</f>
        <v>1</v>
      </c>
      <c r="I91" s="30">
        <f>'Data Plani vs Ejecutado POA2022'!J95</f>
        <v>0</v>
      </c>
      <c r="J91" s="30">
        <f>'Data Plani vs Ejecutado POA2022'!K95</f>
        <v>0</v>
      </c>
      <c r="K91" s="195">
        <f>'Data Plani vs Ejecutado POA2022'!L95</f>
        <v>1</v>
      </c>
      <c r="L91" s="195">
        <f>'Data Plani vs Ejecutado POA2022'!N95</f>
        <v>1</v>
      </c>
      <c r="M91" s="195" t="str">
        <f>'Data Plani vs Ejecutado POA2022'!O95</f>
        <v xml:space="preserve">  </v>
      </c>
      <c r="N91" s="195" t="str">
        <f>'Data Plani vs Ejecutado POA2022'!P95</f>
        <v xml:space="preserve">  </v>
      </c>
      <c r="O91" s="195" t="str">
        <f>'Data Plani vs Ejecutado POA2022'!Q95</f>
        <v xml:space="preserve">  </v>
      </c>
      <c r="P91" s="195" t="str">
        <f>'Data Plani vs Ejecutado POA2022'!R95</f>
        <v xml:space="preserve">  </v>
      </c>
      <c r="Q91" s="30">
        <f>'Data Plani vs Ejecutado POA2022'!T95</f>
        <v>4</v>
      </c>
      <c r="R91" s="30">
        <f>'Data Plani vs Ejecutado POA2022'!U95</f>
        <v>4</v>
      </c>
      <c r="S91" s="64" t="str">
        <f>'Data Plani vs Ejecutado POA2022'!V95</f>
        <v>Listado, Acta de Asamblea, Foto y video</v>
      </c>
      <c r="T91" s="139">
        <f>'Data Plani vs Ejecutado POA2022'!W95</f>
        <v>0</v>
      </c>
      <c r="U91" s="143">
        <f>'Data Plani vs Ejecutado POA2022'!X95</f>
        <v>0</v>
      </c>
      <c r="V91" s="497"/>
      <c r="W91" s="301">
        <f t="shared" si="4"/>
        <v>1</v>
      </c>
      <c r="X91" s="283">
        <f t="shared" si="5"/>
        <v>1</v>
      </c>
      <c r="Y91" s="559"/>
      <c r="Z91" s="285"/>
    </row>
    <row r="92" spans="1:26" s="27" customFormat="1" ht="46" customHeight="1" outlineLevel="2">
      <c r="A92" s="153" t="str">
        <f>'Data Plani vs Ejecutado POA2022'!A97</f>
        <v>Dirección de Supervisión de Riesgos y PLAFT</v>
      </c>
      <c r="B92" s="31" t="str">
        <f>'Data Plani vs Ejecutado POA2022'!B97</f>
        <v>Certificación de cooperativas A/C y S/M, S/M y A/C en formación</v>
      </c>
      <c r="C92" s="73" t="str">
        <f>'Data Plani vs Ejecutado POA2022'!C97</f>
        <v>Verificación</v>
      </c>
      <c r="D92" s="73" t="s">
        <v>272</v>
      </c>
      <c r="E92" s="30">
        <f>'Data Plani vs Ejecutado POA2022'!E97</f>
        <v>34</v>
      </c>
      <c r="F92" s="30">
        <f>'Data Plani vs Ejecutado POA2022'!F97</f>
        <v>200</v>
      </c>
      <c r="G92" s="30">
        <f>'Data Plani vs Ejecutado POA2022'!G97</f>
        <v>140</v>
      </c>
      <c r="H92" s="30">
        <f>'Data Plani vs Ejecutado POA2022'!I97</f>
        <v>100</v>
      </c>
      <c r="I92" s="30">
        <f>'Data Plani vs Ejecutado POA2022'!J97</f>
        <v>200</v>
      </c>
      <c r="J92" s="30">
        <f>'Data Plani vs Ejecutado POA2022'!K97</f>
        <v>115</v>
      </c>
      <c r="K92" s="195">
        <f>'Data Plani vs Ejecutado POA2022'!L97</f>
        <v>0.34</v>
      </c>
      <c r="L92" s="195">
        <f>'Data Plani vs Ejecutado POA2022'!N97</f>
        <v>0.34</v>
      </c>
      <c r="M92" s="195">
        <f>'Data Plani vs Ejecutado POA2022'!O97</f>
        <v>1</v>
      </c>
      <c r="N92" s="195">
        <f>'Data Plani vs Ejecutado POA2022'!P97</f>
        <v>1</v>
      </c>
      <c r="O92" s="195">
        <f>'Data Plani vs Ejecutado POA2022'!Q97</f>
        <v>1.2173913043478262</v>
      </c>
      <c r="P92" s="195">
        <f>'Data Plani vs Ejecutado POA2022'!R97</f>
        <v>1</v>
      </c>
      <c r="Q92" s="30">
        <f>'Data Plani vs Ejecutado POA2022'!T97</f>
        <v>200</v>
      </c>
      <c r="R92" s="30">
        <f>'Data Plani vs Ejecutado POA2022'!U97</f>
        <v>200</v>
      </c>
      <c r="S92" s="64" t="str">
        <f>'Data Plani vs Ejecutado POA2022'!V97</f>
        <v>Base de datos del software</v>
      </c>
      <c r="T92" s="135" t="str">
        <f>'Data Plani vs Ejecutado POA2022'!W97</f>
        <v>Garantía del manejo transparente de las cooperativas.</v>
      </c>
      <c r="U92" s="136">
        <f>'Data Plani vs Ejecutado POA2022'!X97</f>
        <v>354750</v>
      </c>
      <c r="V92" s="73" t="s">
        <v>533</v>
      </c>
      <c r="W92" s="281">
        <f t="shared" si="4"/>
        <v>0.77999999999999992</v>
      </c>
      <c r="X92" s="283">
        <f t="shared" si="5"/>
        <v>0.77999999999999992</v>
      </c>
      <c r="Y92" s="312">
        <v>0.78</v>
      </c>
      <c r="Z92" s="285"/>
    </row>
    <row r="93" spans="1:26" s="27" customFormat="1" ht="44.5" customHeight="1" outlineLevel="2">
      <c r="A93" s="153" t="str">
        <f>'Data Plani vs Ejecutado POA2022'!A98</f>
        <v>Dirección de Supervisión de Riesgos y PLAFT</v>
      </c>
      <c r="B93" s="140" t="str">
        <f>'Data Plani vs Ejecutado POA2022'!B98</f>
        <v>Supervisiones In-Situ</v>
      </c>
      <c r="C93" s="42" t="str">
        <f>'Data Plani vs Ejecutado POA2022'!C98</f>
        <v>Coordinación</v>
      </c>
      <c r="D93" s="135" t="s">
        <v>275</v>
      </c>
      <c r="E93" s="30">
        <f>'Data Plani vs Ejecutado POA2022'!E98</f>
        <v>8</v>
      </c>
      <c r="F93" s="30">
        <f>'Data Plani vs Ejecutado POA2022'!F98</f>
        <v>19</v>
      </c>
      <c r="G93" s="30">
        <f>'Data Plani vs Ejecutado POA2022'!G98</f>
        <v>46</v>
      </c>
      <c r="H93" s="30">
        <f>'Data Plani vs Ejecutado POA2022'!I98</f>
        <v>19</v>
      </c>
      <c r="I93" s="30">
        <f>'Data Plani vs Ejecutado POA2022'!J98</f>
        <v>19</v>
      </c>
      <c r="J93" s="30">
        <f>'Data Plani vs Ejecutado POA2022'!K98</f>
        <v>19</v>
      </c>
      <c r="K93" s="195">
        <f>'Data Plani vs Ejecutado POA2022'!L98</f>
        <v>0.42105263157894735</v>
      </c>
      <c r="L93" s="195">
        <f>'Data Plani vs Ejecutado POA2022'!N98</f>
        <v>0.42105263157894735</v>
      </c>
      <c r="M93" s="195">
        <f>'Data Plani vs Ejecutado POA2022'!O98</f>
        <v>1</v>
      </c>
      <c r="N93" s="195">
        <f>'Data Plani vs Ejecutado POA2022'!P98</f>
        <v>1</v>
      </c>
      <c r="O93" s="195">
        <f>'Data Plani vs Ejecutado POA2022'!Q98</f>
        <v>2.4210526315789473</v>
      </c>
      <c r="P93" s="195">
        <f>'Data Plani vs Ejecutado POA2022'!R98</f>
        <v>1</v>
      </c>
      <c r="Q93" s="30">
        <f>'Data Plani vs Ejecutado POA2022'!T98</f>
        <v>60</v>
      </c>
      <c r="R93" s="30">
        <f>'Data Plani vs Ejecutado POA2022'!U98</f>
        <v>60</v>
      </c>
      <c r="S93" s="73" t="str">
        <f>'Data Plani vs Ejecutado POA2022'!V98</f>
        <v>Informes, ficha control de visitas, carta de ruta</v>
      </c>
      <c r="T93" s="137">
        <f>'Data Plani vs Ejecutado POA2022'!W98</f>
        <v>0</v>
      </c>
      <c r="U93" s="138">
        <f>'Data Plani vs Ejecutado POA2022'!X98</f>
        <v>0</v>
      </c>
      <c r="V93" s="496" t="s">
        <v>542</v>
      </c>
      <c r="W93" s="302">
        <f t="shared" si="4"/>
        <v>0.80701754385964908</v>
      </c>
      <c r="X93" s="283">
        <f t="shared" si="5"/>
        <v>0.80701754385964908</v>
      </c>
      <c r="Y93" s="558">
        <v>0.73</v>
      </c>
      <c r="Z93" s="285"/>
    </row>
    <row r="94" spans="1:26" s="27" customFormat="1" ht="23.25" customHeight="1" outlineLevel="2">
      <c r="A94" s="153" t="str">
        <f>'Data Plani vs Ejecutado POA2022'!A99</f>
        <v>Dirección de Supervisión de Riesgos y PLAFT</v>
      </c>
      <c r="B94" s="140" t="str">
        <f>'Data Plani vs Ejecutado POA2022'!B99</f>
        <v>Supervisiones In-Situ</v>
      </c>
      <c r="C94" s="73" t="str">
        <f>'Data Plani vs Ejecutado POA2022'!C99</f>
        <v>Visitas</v>
      </c>
      <c r="D94" s="135" t="s">
        <v>275</v>
      </c>
      <c r="E94" s="30">
        <f>'Data Plani vs Ejecutado POA2022'!E99</f>
        <v>7</v>
      </c>
      <c r="F94" s="30">
        <f>'Data Plani vs Ejecutado POA2022'!F99</f>
        <v>19</v>
      </c>
      <c r="G94" s="30">
        <f>'Data Plani vs Ejecutado POA2022'!G99</f>
        <v>46</v>
      </c>
      <c r="H94" s="30">
        <f>'Data Plani vs Ejecutado POA2022'!I99</f>
        <v>19</v>
      </c>
      <c r="I94" s="30">
        <f>'Data Plani vs Ejecutado POA2022'!J99</f>
        <v>19</v>
      </c>
      <c r="J94" s="30">
        <f>'Data Plani vs Ejecutado POA2022'!K99</f>
        <v>19</v>
      </c>
      <c r="K94" s="195">
        <f>'Data Plani vs Ejecutado POA2022'!L99</f>
        <v>0.36842105263157893</v>
      </c>
      <c r="L94" s="195">
        <f>'Data Plani vs Ejecutado POA2022'!N99</f>
        <v>0.36842105263157893</v>
      </c>
      <c r="M94" s="195">
        <f>'Data Plani vs Ejecutado POA2022'!O99</f>
        <v>1</v>
      </c>
      <c r="N94" s="195">
        <f>'Data Plani vs Ejecutado POA2022'!P99</f>
        <v>1</v>
      </c>
      <c r="O94" s="195">
        <f>'Data Plani vs Ejecutado POA2022'!Q99</f>
        <v>2.4210526315789473</v>
      </c>
      <c r="P94" s="195">
        <f>'Data Plani vs Ejecutado POA2022'!R99</f>
        <v>1</v>
      </c>
      <c r="Q94" s="30">
        <f>'Data Plani vs Ejecutado POA2022'!T99</f>
        <v>74.400000000000006</v>
      </c>
      <c r="R94" s="30">
        <f>'Data Plani vs Ejecutado POA2022'!U99</f>
        <v>74.400000000000006</v>
      </c>
      <c r="S94" s="73" t="str">
        <f>'Data Plani vs Ejecutado POA2022'!V99</f>
        <v>Informes, ficha control de visitas, carta de ruta</v>
      </c>
      <c r="T94" s="137">
        <f>'Data Plani vs Ejecutado POA2022'!W99</f>
        <v>0</v>
      </c>
      <c r="U94" s="138">
        <f>'Data Plani vs Ejecutado POA2022'!X99</f>
        <v>0</v>
      </c>
      <c r="V94" s="498"/>
      <c r="W94" s="302">
        <f t="shared" si="4"/>
        <v>0.78947368421052622</v>
      </c>
      <c r="X94" s="283">
        <f t="shared" si="5"/>
        <v>0.78947368421052622</v>
      </c>
      <c r="Y94" s="560"/>
      <c r="Z94" s="285"/>
    </row>
    <row r="95" spans="1:26" s="27" customFormat="1" ht="19.5" customHeight="1" outlineLevel="2">
      <c r="A95" s="153" t="str">
        <f>'Data Plani vs Ejecutado POA2022'!A100</f>
        <v>Dirección de Supervisión de Riesgos y PLAFT</v>
      </c>
      <c r="B95" s="140" t="str">
        <f>'Data Plani vs Ejecutado POA2022'!B100</f>
        <v>Supervisiones In-Situ</v>
      </c>
      <c r="C95" s="73" t="str">
        <f>'Data Plani vs Ejecutado POA2022'!C100</f>
        <v>Informe</v>
      </c>
      <c r="D95" s="135" t="s">
        <v>275</v>
      </c>
      <c r="E95" s="30">
        <f>'Data Plani vs Ejecutado POA2022'!E100</f>
        <v>15</v>
      </c>
      <c r="F95" s="30">
        <f>'Data Plani vs Ejecutado POA2022'!F100</f>
        <v>19</v>
      </c>
      <c r="G95" s="30">
        <f>'Data Plani vs Ejecutado POA2022'!G100</f>
        <v>0</v>
      </c>
      <c r="H95" s="30">
        <f>'Data Plani vs Ejecutado POA2022'!I100</f>
        <v>19</v>
      </c>
      <c r="I95" s="30">
        <f>'Data Plani vs Ejecutado POA2022'!J100</f>
        <v>19</v>
      </c>
      <c r="J95" s="30">
        <f>'Data Plani vs Ejecutado POA2022'!K100</f>
        <v>19</v>
      </c>
      <c r="K95" s="195">
        <f>'Data Plani vs Ejecutado POA2022'!L100</f>
        <v>0.78947368421052633</v>
      </c>
      <c r="L95" s="195">
        <f>'Data Plani vs Ejecutado POA2022'!N100</f>
        <v>0.78947368421052633</v>
      </c>
      <c r="M95" s="195">
        <f>'Data Plani vs Ejecutado POA2022'!O100</f>
        <v>1</v>
      </c>
      <c r="N95" s="195">
        <f>'Data Plani vs Ejecutado POA2022'!P100</f>
        <v>1</v>
      </c>
      <c r="O95" s="195">
        <f>'Data Plani vs Ejecutado POA2022'!Q100</f>
        <v>0</v>
      </c>
      <c r="P95" s="195">
        <f>'Data Plani vs Ejecutado POA2022'!R100</f>
        <v>0</v>
      </c>
      <c r="Q95" s="30">
        <f>'Data Plani vs Ejecutado POA2022'!T100</f>
        <v>60</v>
      </c>
      <c r="R95" s="30">
        <f>'Data Plani vs Ejecutado POA2022'!U100</f>
        <v>60</v>
      </c>
      <c r="S95" s="73" t="str">
        <f>'Data Plani vs Ejecutado POA2022'!V100</f>
        <v>Informe, carta de acuse de recibo</v>
      </c>
      <c r="T95" s="137">
        <f>'Data Plani vs Ejecutado POA2022'!W100</f>
        <v>0</v>
      </c>
      <c r="U95" s="138">
        <f>'Data Plani vs Ejecutado POA2022'!X100</f>
        <v>0</v>
      </c>
      <c r="V95" s="497"/>
      <c r="W95" s="302">
        <f t="shared" si="4"/>
        <v>0.59649122807017541</v>
      </c>
      <c r="X95" s="283">
        <f t="shared" si="5"/>
        <v>0.59649122807017541</v>
      </c>
      <c r="Y95" s="559"/>
      <c r="Z95" s="285"/>
    </row>
    <row r="96" spans="1:26" s="27" customFormat="1" ht="46" customHeight="1" outlineLevel="2">
      <c r="A96" s="153" t="str">
        <f>'Data Plani vs Ejecutado POA2022'!A101</f>
        <v>Dirección de Supervisión de Riesgos y PLAFT</v>
      </c>
      <c r="B96" s="42" t="str">
        <f>'Data Plani vs Ejecutado POA2022'!B101</f>
        <v>Análisis Exta situ</v>
      </c>
      <c r="C96" s="42" t="str">
        <f>'Data Plani vs Ejecutado POA2022'!C101</f>
        <v>Revisión</v>
      </c>
      <c r="D96" s="73" t="s">
        <v>278</v>
      </c>
      <c r="E96" s="30">
        <f>'Data Plani vs Ejecutado POA2022'!E101</f>
        <v>120</v>
      </c>
      <c r="F96" s="30">
        <f>'Data Plani vs Ejecutado POA2022'!F101</f>
        <v>250</v>
      </c>
      <c r="G96" s="30">
        <f>'Data Plani vs Ejecutado POA2022'!G101</f>
        <v>3</v>
      </c>
      <c r="H96" s="30">
        <f>'Data Plani vs Ejecutado POA2022'!I101</f>
        <v>200</v>
      </c>
      <c r="I96" s="30">
        <f>'Data Plani vs Ejecutado POA2022'!J101</f>
        <v>250</v>
      </c>
      <c r="J96" s="30">
        <f>'Data Plani vs Ejecutado POA2022'!K101</f>
        <v>150</v>
      </c>
      <c r="K96" s="195">
        <f>'Data Plani vs Ejecutado POA2022'!L101</f>
        <v>0.6</v>
      </c>
      <c r="L96" s="195">
        <f>'Data Plani vs Ejecutado POA2022'!N101</f>
        <v>0.6</v>
      </c>
      <c r="M96" s="195">
        <f>'Data Plani vs Ejecutado POA2022'!O101</f>
        <v>1</v>
      </c>
      <c r="N96" s="195">
        <f>'Data Plani vs Ejecutado POA2022'!P101</f>
        <v>1</v>
      </c>
      <c r="O96" s="195">
        <f>'Data Plani vs Ejecutado POA2022'!Q101</f>
        <v>0.02</v>
      </c>
      <c r="P96" s="195">
        <f>'Data Plani vs Ejecutado POA2022'!R101</f>
        <v>0.02</v>
      </c>
      <c r="Q96" s="30">
        <f>'Data Plani vs Ejecutado POA2022'!T101</f>
        <v>40</v>
      </c>
      <c r="R96" s="30">
        <f>'Data Plani vs Ejecutado POA2022'!U101</f>
        <v>40</v>
      </c>
      <c r="S96" s="73" t="str">
        <f>'Data Plani vs Ejecutado POA2022'!V101</f>
        <v>Carta de no objeción</v>
      </c>
      <c r="T96" s="137">
        <f>'Data Plani vs Ejecutado POA2022'!W101</f>
        <v>0</v>
      </c>
      <c r="U96" s="138">
        <f>'Data Plani vs Ejecutado POA2022'!X101</f>
        <v>0</v>
      </c>
      <c r="V96" s="73" t="s">
        <v>534</v>
      </c>
      <c r="W96" s="281">
        <f t="shared" si="4"/>
        <v>0.54</v>
      </c>
      <c r="X96" s="283">
        <f t="shared" si="5"/>
        <v>0.54</v>
      </c>
      <c r="Y96" s="312">
        <v>0.54</v>
      </c>
      <c r="Z96" s="285"/>
    </row>
    <row r="97" spans="1:26" s="27" customFormat="1" ht="46" customHeight="1" outlineLevel="2">
      <c r="A97" s="153" t="str">
        <f>'Data Plani vs Ejecutado POA2022'!A102</f>
        <v>Dirección de Supervisión de Riesgos y PLAFT</v>
      </c>
      <c r="B97" s="42" t="str">
        <f>'Data Plani vs Ejecutado POA2022'!B102</f>
        <v>Inducción sobre Prevención de Riesgo y Lavado de Activos</v>
      </c>
      <c r="C97" s="42" t="str">
        <f>'Data Plani vs Ejecutado POA2022'!C102</f>
        <v>Talleres</v>
      </c>
      <c r="D97" s="73" t="s">
        <v>314</v>
      </c>
      <c r="E97" s="30">
        <f>'Data Plani vs Ejecutado POA2022'!E102</f>
        <v>70</v>
      </c>
      <c r="F97" s="30">
        <f>'Data Plani vs Ejecutado POA2022'!F102</f>
        <v>200</v>
      </c>
      <c r="G97" s="30">
        <f>'Data Plani vs Ejecutado POA2022'!G102</f>
        <v>10</v>
      </c>
      <c r="H97" s="30">
        <f>'Data Plani vs Ejecutado POA2022'!I102</f>
        <v>100</v>
      </c>
      <c r="I97" s="30">
        <f>'Data Plani vs Ejecutado POA2022'!J102</f>
        <v>200</v>
      </c>
      <c r="J97" s="30">
        <f>'Data Plani vs Ejecutado POA2022'!K102</f>
        <v>115</v>
      </c>
      <c r="K97" s="195">
        <f>'Data Plani vs Ejecutado POA2022'!L102</f>
        <v>0.7</v>
      </c>
      <c r="L97" s="195">
        <f>'Data Plani vs Ejecutado POA2022'!N102</f>
        <v>0.7</v>
      </c>
      <c r="M97" s="195">
        <f>'Data Plani vs Ejecutado POA2022'!O102</f>
        <v>1</v>
      </c>
      <c r="N97" s="195">
        <f>'Data Plani vs Ejecutado POA2022'!P102</f>
        <v>1</v>
      </c>
      <c r="O97" s="195">
        <f>'Data Plani vs Ejecutado POA2022'!Q102</f>
        <v>8.6956521739130432E-2</v>
      </c>
      <c r="P97" s="195">
        <f>'Data Plani vs Ejecutado POA2022'!R102</f>
        <v>8.6956521739130432E-2</v>
      </c>
      <c r="Q97" s="30">
        <f>'Data Plani vs Ejecutado POA2022'!T102</f>
        <v>550</v>
      </c>
      <c r="R97" s="30">
        <f>'Data Plani vs Ejecutado POA2022'!U102</f>
        <v>550</v>
      </c>
      <c r="S97" s="73" t="str">
        <f>'Data Plani vs Ejecutado POA2022'!V102</f>
        <v>Informe</v>
      </c>
      <c r="T97" s="139">
        <f>'Data Plani vs Ejecutado POA2022'!W102</f>
        <v>0</v>
      </c>
      <c r="U97" s="143">
        <f>'Data Plani vs Ejecutado POA2022'!X102</f>
        <v>0</v>
      </c>
      <c r="V97" s="73" t="s">
        <v>523</v>
      </c>
      <c r="W97" s="276">
        <f t="shared" si="4"/>
        <v>0.59565217391304348</v>
      </c>
      <c r="X97" s="283">
        <f t="shared" si="5"/>
        <v>0.59565217391304348</v>
      </c>
      <c r="Y97" s="312">
        <v>0.6</v>
      </c>
      <c r="Z97" s="285"/>
    </row>
    <row r="98" spans="1:26" s="27" customFormat="1" ht="39" outlineLevel="2">
      <c r="A98" s="153" t="str">
        <f>'Data Plani vs Ejecutado POA2022'!A104</f>
        <v>Dirrección Administrativa</v>
      </c>
      <c r="B98" s="140" t="str">
        <f>'Data Plani vs Ejecutado POA2022'!B104</f>
        <v>Adecuación de la infraestructura física</v>
      </c>
      <c r="C98" s="64" t="str">
        <f>'Data Plani vs Ejecutado POA2022'!C104</f>
        <v>Supervisión</v>
      </c>
      <c r="D98" s="135" t="s">
        <v>509</v>
      </c>
      <c r="E98" s="30">
        <f>'Data Plani vs Ejecutado POA2022'!E104</f>
        <v>4</v>
      </c>
      <c r="F98" s="30">
        <f>'Data Plani vs Ejecutado POA2022'!F104</f>
        <v>3</v>
      </c>
      <c r="G98" s="30">
        <f>'Data Plani vs Ejecutado POA2022'!G104</f>
        <v>0</v>
      </c>
      <c r="H98" s="30">
        <f>'Data Plani vs Ejecutado POA2022'!I104</f>
        <v>4</v>
      </c>
      <c r="I98" s="30">
        <f>'Data Plani vs Ejecutado POA2022'!J104</f>
        <v>3</v>
      </c>
      <c r="J98" s="30">
        <f>'Data Plani vs Ejecutado POA2022'!K104</f>
        <v>3</v>
      </c>
      <c r="K98" s="195">
        <f>'Data Plani vs Ejecutado POA2022'!L104</f>
        <v>1</v>
      </c>
      <c r="L98" s="195">
        <f>'Data Plani vs Ejecutado POA2022'!N104</f>
        <v>1</v>
      </c>
      <c r="M98" s="195">
        <f>'Data Plani vs Ejecutado POA2022'!O104</f>
        <v>1</v>
      </c>
      <c r="N98" s="195">
        <f>'Data Plani vs Ejecutado POA2022'!P104</f>
        <v>1</v>
      </c>
      <c r="O98" s="195">
        <f>'Data Plani vs Ejecutado POA2022'!Q104</f>
        <v>0</v>
      </c>
      <c r="P98" s="195">
        <f>'Data Plani vs Ejecutado POA2022'!R104</f>
        <v>0</v>
      </c>
      <c r="Q98" s="32">
        <f>'Data Plani vs Ejecutado POA2022'!T104</f>
        <v>14</v>
      </c>
      <c r="R98" s="32">
        <f>'Data Plani vs Ejecutado POA2022'!U104</f>
        <v>14</v>
      </c>
      <c r="S98" s="73" t="str">
        <f>'Data Plani vs Ejecutado POA2022'!V104</f>
        <v>Informes, documentos, planos, cotizaciones, ordenes de compra</v>
      </c>
      <c r="T98" s="135" t="str">
        <f>'Data Plani vs Ejecutado POA2022'!W104</f>
        <v>Estructura Física remozada</v>
      </c>
      <c r="U98" s="136">
        <f>'Data Plani vs Ejecutado POA2022'!X104</f>
        <v>232263800</v>
      </c>
      <c r="V98" s="564" t="s">
        <v>535</v>
      </c>
      <c r="W98" s="276">
        <f t="shared" si="4"/>
        <v>0.66666666666666663</v>
      </c>
      <c r="X98" s="283">
        <f t="shared" si="5"/>
        <v>0.66666666666666663</v>
      </c>
      <c r="Y98" s="558">
        <v>1</v>
      </c>
      <c r="Z98" s="285"/>
    </row>
    <row r="99" spans="1:26" s="27" customFormat="1" ht="39" outlineLevel="2">
      <c r="A99" s="153" t="str">
        <f>'Data Plani vs Ejecutado POA2022'!A105</f>
        <v>Dirrección Administrativa</v>
      </c>
      <c r="B99" s="140" t="str">
        <f>'Data Plani vs Ejecutado POA2022'!B105</f>
        <v>Adecuación de la infraestructura física</v>
      </c>
      <c r="C99" s="64" t="str">
        <f>'Data Plani vs Ejecutado POA2022'!C105</f>
        <v>Informe almacén</v>
      </c>
      <c r="D99" s="135" t="s">
        <v>509</v>
      </c>
      <c r="E99" s="32">
        <f>'Data Plani vs Ejecutado POA2022'!E105</f>
        <v>1</v>
      </c>
      <c r="F99" s="33">
        <f>'Data Plani vs Ejecutado POA2022'!F105</f>
        <v>1</v>
      </c>
      <c r="G99" s="26">
        <f>'Data Plani vs Ejecutado POA2022'!G105</f>
        <v>0</v>
      </c>
      <c r="H99" s="32">
        <f>'Data Plani vs Ejecutado POA2022'!I105</f>
        <v>1</v>
      </c>
      <c r="I99" s="32">
        <f>'Data Plani vs Ejecutado POA2022'!J105</f>
        <v>1</v>
      </c>
      <c r="J99" s="32">
        <f>'Data Plani vs Ejecutado POA2022'!K105</f>
        <v>1</v>
      </c>
      <c r="K99" s="195">
        <f>'Data Plani vs Ejecutado POA2022'!L105</f>
        <v>1</v>
      </c>
      <c r="L99" s="195">
        <f>'Data Plani vs Ejecutado POA2022'!N105</f>
        <v>1</v>
      </c>
      <c r="M99" s="195">
        <f>'Data Plani vs Ejecutado POA2022'!O105</f>
        <v>1</v>
      </c>
      <c r="N99" s="195">
        <f>'Data Plani vs Ejecutado POA2022'!P105</f>
        <v>1</v>
      </c>
      <c r="O99" s="195">
        <f>'Data Plani vs Ejecutado POA2022'!Q105</f>
        <v>0</v>
      </c>
      <c r="P99" s="195">
        <f>'Data Plani vs Ejecutado POA2022'!R105</f>
        <v>0</v>
      </c>
      <c r="Q99" s="32">
        <f>'Data Plani vs Ejecutado POA2022'!T105</f>
        <v>4</v>
      </c>
      <c r="R99" s="32">
        <f>'Data Plani vs Ejecutado POA2022'!U105</f>
        <v>4</v>
      </c>
      <c r="S99" s="73" t="str">
        <f>'Data Plani vs Ejecutado POA2022'!V105</f>
        <v>Informe detallado de almacén</v>
      </c>
      <c r="T99" s="137">
        <f>'Data Plani vs Ejecutado POA2022'!W105</f>
        <v>0</v>
      </c>
      <c r="U99" s="138">
        <f>'Data Plani vs Ejecutado POA2022'!X105</f>
        <v>0</v>
      </c>
      <c r="V99" s="565"/>
      <c r="W99" s="276">
        <f t="shared" si="4"/>
        <v>0.66666666666666663</v>
      </c>
      <c r="X99" s="283">
        <f t="shared" si="5"/>
        <v>0.66666666666666663</v>
      </c>
      <c r="Y99" s="560"/>
      <c r="Z99" s="285"/>
    </row>
    <row r="100" spans="1:26" s="27" customFormat="1" ht="39" outlineLevel="2">
      <c r="A100" s="153" t="str">
        <f>'Data Plani vs Ejecutado POA2022'!A106</f>
        <v>Dirrección Administrativa</v>
      </c>
      <c r="B100" s="140" t="str">
        <f>'Data Plani vs Ejecutado POA2022'!B106</f>
        <v>Adecuación de la infraestructura física</v>
      </c>
      <c r="C100" s="64" t="str">
        <f>'Data Plani vs Ejecutado POA2022'!C106</f>
        <v>Veririficación de planos</v>
      </c>
      <c r="D100" s="135" t="s">
        <v>509</v>
      </c>
      <c r="E100" s="30">
        <f>'Data Plani vs Ejecutado POA2022'!E106</f>
        <v>1</v>
      </c>
      <c r="F100" s="26">
        <f>'Data Plani vs Ejecutado POA2022'!F106</f>
        <v>1</v>
      </c>
      <c r="G100" s="26">
        <f>'Data Plani vs Ejecutado POA2022'!G106</f>
        <v>0</v>
      </c>
      <c r="H100" s="30">
        <f>'Data Plani vs Ejecutado POA2022'!I106</f>
        <v>1</v>
      </c>
      <c r="I100" s="30">
        <f>'Data Plani vs Ejecutado POA2022'!J106</f>
        <v>1</v>
      </c>
      <c r="J100" s="30">
        <f>'Data Plani vs Ejecutado POA2022'!K106</f>
        <v>0</v>
      </c>
      <c r="K100" s="195">
        <f>'Data Plani vs Ejecutado POA2022'!L106</f>
        <v>1</v>
      </c>
      <c r="L100" s="195">
        <f>'Data Plani vs Ejecutado POA2022'!N106</f>
        <v>1</v>
      </c>
      <c r="M100" s="195">
        <f>'Data Plani vs Ejecutado POA2022'!O106</f>
        <v>1</v>
      </c>
      <c r="N100" s="195">
        <f>'Data Plani vs Ejecutado POA2022'!P106</f>
        <v>1</v>
      </c>
      <c r="O100" s="195" t="str">
        <f>'Data Plani vs Ejecutado POA2022'!Q106</f>
        <v xml:space="preserve">  </v>
      </c>
      <c r="P100" s="195" t="str">
        <f>'Data Plani vs Ejecutado POA2022'!R106</f>
        <v xml:space="preserve">  </v>
      </c>
      <c r="Q100" s="32">
        <f>'Data Plani vs Ejecutado POA2022'!T106</f>
        <v>2</v>
      </c>
      <c r="R100" s="32">
        <f>'Data Plani vs Ejecutado POA2022'!U106</f>
        <v>2</v>
      </c>
      <c r="S100" s="73" t="str">
        <f>'Data Plani vs Ejecutado POA2022'!V106</f>
        <v>Planos e informe de levantamiento</v>
      </c>
      <c r="T100" s="137">
        <f>'Data Plani vs Ejecutado POA2022'!W106</f>
        <v>0</v>
      </c>
      <c r="U100" s="138">
        <f>'Data Plani vs Ejecutado POA2022'!X106</f>
        <v>0</v>
      </c>
      <c r="V100" s="565"/>
      <c r="W100" s="276">
        <f t="shared" si="4"/>
        <v>1</v>
      </c>
      <c r="X100" s="283">
        <f t="shared" si="5"/>
        <v>1</v>
      </c>
      <c r="Y100" s="560"/>
      <c r="Z100" s="285"/>
    </row>
    <row r="101" spans="1:26" s="27" customFormat="1" ht="39" outlineLevel="2">
      <c r="A101" s="153" t="str">
        <f>'Data Plani vs Ejecutado POA2022'!A107</f>
        <v>Dirrección Administrativa</v>
      </c>
      <c r="B101" s="140" t="str">
        <f>'Data Plani vs Ejecutado POA2022'!B107</f>
        <v>Adecuación de la infraestructura física</v>
      </c>
      <c r="C101" s="64" t="str">
        <f>'Data Plani vs Ejecutado POA2022'!C107</f>
        <v>Supervisión</v>
      </c>
      <c r="D101" s="135" t="s">
        <v>509</v>
      </c>
      <c r="E101" s="30">
        <f>'Data Plani vs Ejecutado POA2022'!E107</f>
        <v>0</v>
      </c>
      <c r="F101" s="26">
        <f>'Data Plani vs Ejecutado POA2022'!F107</f>
        <v>1</v>
      </c>
      <c r="G101" s="26">
        <f>'Data Plani vs Ejecutado POA2022'!G107</f>
        <v>0</v>
      </c>
      <c r="H101" s="30">
        <f>'Data Plani vs Ejecutado POA2022'!I107</f>
        <v>0</v>
      </c>
      <c r="I101" s="30">
        <f>'Data Plani vs Ejecutado POA2022'!J107</f>
        <v>1</v>
      </c>
      <c r="J101" s="30">
        <f>'Data Plani vs Ejecutado POA2022'!K107</f>
        <v>0</v>
      </c>
      <c r="K101" s="195" t="str">
        <f>'Data Plani vs Ejecutado POA2022'!L107</f>
        <v xml:space="preserve">  </v>
      </c>
      <c r="L101" s="195" t="str">
        <f>'Data Plani vs Ejecutado POA2022'!N107</f>
        <v xml:space="preserve">  </v>
      </c>
      <c r="M101" s="195">
        <f>'Data Plani vs Ejecutado POA2022'!O107</f>
        <v>1</v>
      </c>
      <c r="N101" s="195">
        <f>'Data Plani vs Ejecutado POA2022'!P107</f>
        <v>1</v>
      </c>
      <c r="O101" s="195" t="str">
        <f>'Data Plani vs Ejecutado POA2022'!Q107</f>
        <v xml:space="preserve">  </v>
      </c>
      <c r="P101" s="195" t="str">
        <f>'Data Plani vs Ejecutado POA2022'!R107</f>
        <v xml:space="preserve">  </v>
      </c>
      <c r="Q101" s="32">
        <f>'Data Plani vs Ejecutado POA2022'!T107</f>
        <v>2</v>
      </c>
      <c r="R101" s="32">
        <f>'Data Plani vs Ejecutado POA2022'!U107</f>
        <v>2</v>
      </c>
      <c r="S101" s="73" t="str">
        <f>'Data Plani vs Ejecutado POA2022'!V107</f>
        <v>Planos e informe de levantamiento</v>
      </c>
      <c r="T101" s="137">
        <f>'Data Plani vs Ejecutado POA2022'!W107</f>
        <v>0</v>
      </c>
      <c r="U101" s="138">
        <f>'Data Plani vs Ejecutado POA2022'!X107</f>
        <v>0</v>
      </c>
      <c r="V101" s="565"/>
      <c r="W101" s="276">
        <f t="shared" si="4"/>
        <v>1</v>
      </c>
      <c r="X101" s="283">
        <f t="shared" si="5"/>
        <v>1</v>
      </c>
      <c r="Y101" s="560"/>
      <c r="Z101" s="285"/>
    </row>
    <row r="102" spans="1:26" s="27" customFormat="1" ht="39" outlineLevel="2">
      <c r="A102" s="153" t="str">
        <f>'Data Plani vs Ejecutado POA2022'!A109</f>
        <v>Dirrección Administrativa</v>
      </c>
      <c r="B102" s="140" t="str">
        <f>'Data Plani vs Ejecutado POA2022'!B109</f>
        <v>Adecuación de la infraestructura física</v>
      </c>
      <c r="C102" s="64" t="str">
        <f>'Data Plani vs Ejecutado POA2022'!C109</f>
        <v>Mantenimiento</v>
      </c>
      <c r="D102" s="135" t="s">
        <v>509</v>
      </c>
      <c r="E102" s="30">
        <f>'Data Plani vs Ejecutado POA2022'!E109</f>
        <v>1</v>
      </c>
      <c r="F102" s="26">
        <f>'Data Plani vs Ejecutado POA2022'!F109</f>
        <v>1</v>
      </c>
      <c r="G102" s="26">
        <f>'Data Plani vs Ejecutado POA2022'!G109</f>
        <v>0</v>
      </c>
      <c r="H102" s="30">
        <f>'Data Plani vs Ejecutado POA2022'!I109</f>
        <v>1</v>
      </c>
      <c r="I102" s="30">
        <f>'Data Plani vs Ejecutado POA2022'!J109</f>
        <v>1</v>
      </c>
      <c r="J102" s="30">
        <f>'Data Plani vs Ejecutado POA2022'!K109</f>
        <v>1</v>
      </c>
      <c r="K102" s="195">
        <f>'Data Plani vs Ejecutado POA2022'!L109</f>
        <v>1</v>
      </c>
      <c r="L102" s="195">
        <f>'Data Plani vs Ejecutado POA2022'!N109</f>
        <v>1</v>
      </c>
      <c r="M102" s="195">
        <f>'Data Plani vs Ejecutado POA2022'!O109</f>
        <v>1</v>
      </c>
      <c r="N102" s="195">
        <f>'Data Plani vs Ejecutado POA2022'!P109</f>
        <v>1</v>
      </c>
      <c r="O102" s="195">
        <f>'Data Plani vs Ejecutado POA2022'!Q109</f>
        <v>0</v>
      </c>
      <c r="P102" s="195">
        <f>'Data Plani vs Ejecutado POA2022'!R109</f>
        <v>0</v>
      </c>
      <c r="Q102" s="30">
        <f>'Data Plani vs Ejecutado POA2022'!T109</f>
        <v>7</v>
      </c>
      <c r="R102" s="32">
        <f>'Data Plani vs Ejecutado POA2022'!U109</f>
        <v>7</v>
      </c>
      <c r="S102" s="73" t="str">
        <f>'Data Plani vs Ejecutado POA2022'!V109</f>
        <v>Informe</v>
      </c>
      <c r="T102" s="139">
        <f>'Data Plani vs Ejecutado POA2022'!W109</f>
        <v>0</v>
      </c>
      <c r="U102" s="138">
        <f>'Data Plani vs Ejecutado POA2022'!X109</f>
        <v>0</v>
      </c>
      <c r="V102" s="566"/>
      <c r="W102" s="276">
        <f t="shared" si="4"/>
        <v>0.66666666666666663</v>
      </c>
      <c r="X102" s="283">
        <f t="shared" si="5"/>
        <v>0.66666666666666663</v>
      </c>
      <c r="Y102" s="559"/>
      <c r="Z102" s="285"/>
    </row>
    <row r="103" spans="1:26" s="27" customFormat="1" ht="37" outlineLevel="2">
      <c r="A103" s="153" t="str">
        <f>'Data Plani vs Ejecutado POA2022'!A110</f>
        <v>Dirrección Administrativa</v>
      </c>
      <c r="B103" s="140" t="str">
        <f>'Data Plani vs Ejecutado POA2022'!B110</f>
        <v>Coordinación y monitoreo de Tranportación</v>
      </c>
      <c r="C103" s="31" t="str">
        <f>'Data Plani vs Ejecutado POA2022'!C110</f>
        <v>Proceso</v>
      </c>
      <c r="D103" s="135" t="s">
        <v>96</v>
      </c>
      <c r="E103" s="30">
        <f>'Data Plani vs Ejecutado POA2022'!E110</f>
        <v>1</v>
      </c>
      <c r="F103" s="30">
        <f>'Data Plani vs Ejecutado POA2022'!F110</f>
        <v>0</v>
      </c>
      <c r="G103" s="30">
        <f>'Data Plani vs Ejecutado POA2022'!G110</f>
        <v>0</v>
      </c>
      <c r="H103" s="30">
        <f>'Data Plani vs Ejecutado POA2022'!I110</f>
        <v>1</v>
      </c>
      <c r="I103" s="30">
        <f>'Data Plani vs Ejecutado POA2022'!J110</f>
        <v>0</v>
      </c>
      <c r="J103" s="30">
        <f>'Data Plani vs Ejecutado POA2022'!K110</f>
        <v>0</v>
      </c>
      <c r="K103" s="195">
        <f>'Data Plani vs Ejecutado POA2022'!L110</f>
        <v>1</v>
      </c>
      <c r="L103" s="195">
        <f>'Data Plani vs Ejecutado POA2022'!N110</f>
        <v>1</v>
      </c>
      <c r="M103" s="195" t="str">
        <f>'Data Plani vs Ejecutado POA2022'!O110</f>
        <v xml:space="preserve">  </v>
      </c>
      <c r="N103" s="195" t="str">
        <f>'Data Plani vs Ejecutado POA2022'!P110</f>
        <v xml:space="preserve">  </v>
      </c>
      <c r="O103" s="195" t="str">
        <f>'Data Plani vs Ejecutado POA2022'!Q110</f>
        <v xml:space="preserve">  </v>
      </c>
      <c r="P103" s="195" t="str">
        <f>'Data Plani vs Ejecutado POA2022'!R110</f>
        <v xml:space="preserve">  </v>
      </c>
      <c r="Q103" s="30">
        <f>'Data Plani vs Ejecutado POA2022'!T110</f>
        <v>2</v>
      </c>
      <c r="R103" s="30">
        <f>'Data Plani vs Ejecutado POA2022'!U110</f>
        <v>2</v>
      </c>
      <c r="S103" s="73" t="str">
        <f>'Data Plani vs Ejecutado POA2022'!V110</f>
        <v>Informe</v>
      </c>
      <c r="T103" s="135" t="str">
        <f>'Data Plani vs Ejecutado POA2022'!W110</f>
        <v>Flotilla de Vehículo condicionada</v>
      </c>
      <c r="U103" s="138">
        <f>'Data Plani vs Ejecutado POA2022'!X110</f>
        <v>0</v>
      </c>
      <c r="V103" s="564" t="s">
        <v>536</v>
      </c>
      <c r="W103" s="276">
        <f t="shared" si="4"/>
        <v>1</v>
      </c>
      <c r="X103" s="283">
        <f t="shared" si="5"/>
        <v>1</v>
      </c>
      <c r="Y103" s="558">
        <v>0.86</v>
      </c>
      <c r="Z103" s="285"/>
    </row>
    <row r="104" spans="1:26" s="27" customFormat="1" ht="37" outlineLevel="2">
      <c r="A104" s="153" t="str">
        <f>'Data Plani vs Ejecutado POA2022'!A111</f>
        <v>Dirrección Administrativa</v>
      </c>
      <c r="B104" s="140" t="str">
        <f>'Data Plani vs Ejecutado POA2022'!B111</f>
        <v>Coordinación y monitoreo de Tranportación</v>
      </c>
      <c r="C104" s="31" t="str">
        <f>'Data Plani vs Ejecutado POA2022'!C111</f>
        <v>Coordinación</v>
      </c>
      <c r="D104" s="135" t="s">
        <v>96</v>
      </c>
      <c r="E104" s="30">
        <f>'Data Plani vs Ejecutado POA2022'!E111</f>
        <v>625</v>
      </c>
      <c r="F104" s="30">
        <f>'Data Plani vs Ejecutado POA2022'!F111</f>
        <v>1500</v>
      </c>
      <c r="G104" s="30">
        <f>'Data Plani vs Ejecutado POA2022'!G111</f>
        <v>466</v>
      </c>
      <c r="H104" s="30">
        <f>'Data Plani vs Ejecutado POA2022'!I111</f>
        <v>800</v>
      </c>
      <c r="I104" s="30">
        <f>'Data Plani vs Ejecutado POA2022'!J111</f>
        <v>1500</v>
      </c>
      <c r="J104" s="30">
        <f>'Data Plani vs Ejecutado POA2022'!K111</f>
        <v>1200</v>
      </c>
      <c r="K104" s="195">
        <f>'Data Plani vs Ejecutado POA2022'!L111</f>
        <v>0.78125</v>
      </c>
      <c r="L104" s="195">
        <f>'Data Plani vs Ejecutado POA2022'!N111</f>
        <v>0.78125</v>
      </c>
      <c r="M104" s="195">
        <f>'Data Plani vs Ejecutado POA2022'!O111</f>
        <v>1</v>
      </c>
      <c r="N104" s="195">
        <f>'Data Plani vs Ejecutado POA2022'!P111</f>
        <v>1</v>
      </c>
      <c r="O104" s="195">
        <f>'Data Plani vs Ejecutado POA2022'!Q111</f>
        <v>0.38833333333333331</v>
      </c>
      <c r="P104" s="195">
        <f>'Data Plani vs Ejecutado POA2022'!R111</f>
        <v>0.38833333333333331</v>
      </c>
      <c r="Q104" s="30">
        <f>'Data Plani vs Ejecutado POA2022'!T111</f>
        <v>144</v>
      </c>
      <c r="R104" s="30">
        <f>'Data Plani vs Ejecutado POA2022'!U111</f>
        <v>144</v>
      </c>
      <c r="S104" s="73" t="str">
        <f>'Data Plani vs Ejecutado POA2022'!V111</f>
        <v>Solicitudes de vehículos</v>
      </c>
      <c r="T104" s="137">
        <f>'Data Plani vs Ejecutado POA2022'!W111</f>
        <v>0</v>
      </c>
      <c r="U104" s="138">
        <f>'Data Plani vs Ejecutado POA2022'!X111</f>
        <v>0</v>
      </c>
      <c r="V104" s="566"/>
      <c r="W104" s="276">
        <f t="shared" si="4"/>
        <v>0.72319444444444436</v>
      </c>
      <c r="X104" s="283">
        <f t="shared" si="5"/>
        <v>0.72319444444444436</v>
      </c>
      <c r="Y104" s="559"/>
      <c r="Z104" s="285"/>
    </row>
    <row r="105" spans="1:26" s="27" customFormat="1" ht="37" outlineLevel="2">
      <c r="A105" s="153" t="str">
        <f>'Data Plani vs Ejecutado POA2022'!A112</f>
        <v>Dirrección Administrativa</v>
      </c>
      <c r="B105" s="140" t="str">
        <f>'Data Plani vs Ejecutado POA2022'!B112</f>
        <v>Coordinación y monitoreo de Tranportación</v>
      </c>
      <c r="C105" s="31" t="str">
        <f>'Data Plani vs Ejecutado POA2022'!C112</f>
        <v>Coordinación</v>
      </c>
      <c r="D105" s="135" t="s">
        <v>97</v>
      </c>
      <c r="E105" s="30">
        <f>'Data Plani vs Ejecutado POA2022'!E112</f>
        <v>3</v>
      </c>
      <c r="F105" s="30">
        <f>'Data Plani vs Ejecutado POA2022'!F112</f>
        <v>3</v>
      </c>
      <c r="G105" s="30">
        <f>'Data Plani vs Ejecutado POA2022'!G112</f>
        <v>3</v>
      </c>
      <c r="H105" s="30">
        <f>'Data Plani vs Ejecutado POA2022'!I112</f>
        <v>3</v>
      </c>
      <c r="I105" s="30">
        <f>'Data Plani vs Ejecutado POA2022'!J112</f>
        <v>3</v>
      </c>
      <c r="J105" s="30">
        <f>'Data Plani vs Ejecutado POA2022'!K112</f>
        <v>3</v>
      </c>
      <c r="K105" s="195">
        <f>'Data Plani vs Ejecutado POA2022'!L112</f>
        <v>1</v>
      </c>
      <c r="L105" s="195">
        <f>'Data Plani vs Ejecutado POA2022'!N112</f>
        <v>1</v>
      </c>
      <c r="M105" s="195">
        <f>'Data Plani vs Ejecutado POA2022'!O112</f>
        <v>1</v>
      </c>
      <c r="N105" s="195">
        <f>'Data Plani vs Ejecutado POA2022'!P112</f>
        <v>1</v>
      </c>
      <c r="O105" s="195">
        <f>'Data Plani vs Ejecutado POA2022'!Q112</f>
        <v>1</v>
      </c>
      <c r="P105" s="195">
        <f>'Data Plani vs Ejecutado POA2022'!R112</f>
        <v>1</v>
      </c>
      <c r="Q105" s="30">
        <f>'Data Plani vs Ejecutado POA2022'!T112</f>
        <v>2</v>
      </c>
      <c r="R105" s="30">
        <f>'Data Plani vs Ejecutado POA2022'!U112</f>
        <v>2</v>
      </c>
      <c r="S105" s="73" t="str">
        <f>'Data Plani vs Ejecutado POA2022'!V112</f>
        <v>Formulario</v>
      </c>
      <c r="T105" s="137">
        <f>'Data Plani vs Ejecutado POA2022'!W112</f>
        <v>0</v>
      </c>
      <c r="U105" s="138">
        <f>'Data Plani vs Ejecutado POA2022'!X112</f>
        <v>0</v>
      </c>
      <c r="V105" s="496" t="s">
        <v>537</v>
      </c>
      <c r="W105" s="276">
        <f t="shared" si="4"/>
        <v>1</v>
      </c>
      <c r="X105" s="283">
        <f t="shared" si="5"/>
        <v>1</v>
      </c>
      <c r="Y105" s="558">
        <v>1</v>
      </c>
      <c r="Z105" s="285"/>
    </row>
    <row r="106" spans="1:26" s="27" customFormat="1" ht="37" outlineLevel="2">
      <c r="A106" s="153" t="str">
        <f>'Data Plani vs Ejecutado POA2022'!A113</f>
        <v>Dirrección Administrativa</v>
      </c>
      <c r="B106" s="140" t="str">
        <f>'Data Plani vs Ejecutado POA2022'!B113</f>
        <v>Coordinación y monitoreo de Tranportación</v>
      </c>
      <c r="C106" s="64" t="str">
        <f>'Data Plani vs Ejecutado POA2022'!C113</f>
        <v xml:space="preserve">Proceso </v>
      </c>
      <c r="D106" s="135" t="s">
        <v>97</v>
      </c>
      <c r="E106" s="30">
        <f>'Data Plani vs Ejecutado POA2022'!E113</f>
        <v>3</v>
      </c>
      <c r="F106" s="30">
        <f>'Data Plani vs Ejecutado POA2022'!F113</f>
        <v>3</v>
      </c>
      <c r="G106" s="30">
        <f>'Data Plani vs Ejecutado POA2022'!G113</f>
        <v>3</v>
      </c>
      <c r="H106" s="30">
        <f>'Data Plani vs Ejecutado POA2022'!I113</f>
        <v>3</v>
      </c>
      <c r="I106" s="30">
        <f>'Data Plani vs Ejecutado POA2022'!J113</f>
        <v>3</v>
      </c>
      <c r="J106" s="30">
        <f>'Data Plani vs Ejecutado POA2022'!K113</f>
        <v>3</v>
      </c>
      <c r="K106" s="195">
        <f>'Data Plani vs Ejecutado POA2022'!L113</f>
        <v>1</v>
      </c>
      <c r="L106" s="195">
        <f>'Data Plani vs Ejecutado POA2022'!N113</f>
        <v>1</v>
      </c>
      <c r="M106" s="195">
        <f>'Data Plani vs Ejecutado POA2022'!O113</f>
        <v>1</v>
      </c>
      <c r="N106" s="195">
        <f>'Data Plani vs Ejecutado POA2022'!P113</f>
        <v>1</v>
      </c>
      <c r="O106" s="195">
        <f>'Data Plani vs Ejecutado POA2022'!Q113</f>
        <v>1</v>
      </c>
      <c r="P106" s="195">
        <f>'Data Plani vs Ejecutado POA2022'!R113</f>
        <v>1</v>
      </c>
      <c r="Q106" s="30">
        <f>'Data Plani vs Ejecutado POA2022'!T113</f>
        <v>3</v>
      </c>
      <c r="R106" s="30">
        <f>'Data Plani vs Ejecutado POA2022'!U113</f>
        <v>3</v>
      </c>
      <c r="S106" s="73" t="str">
        <f>'Data Plani vs Ejecutado POA2022'!V113</f>
        <v>Informes, documentos</v>
      </c>
      <c r="T106" s="137">
        <f>'Data Plani vs Ejecutado POA2022'!W113</f>
        <v>0</v>
      </c>
      <c r="U106" s="138">
        <f>'Data Plani vs Ejecutado POA2022'!X113</f>
        <v>0</v>
      </c>
      <c r="V106" s="498"/>
      <c r="W106" s="276">
        <f t="shared" si="4"/>
        <v>1</v>
      </c>
      <c r="X106" s="283">
        <f t="shared" si="5"/>
        <v>1</v>
      </c>
      <c r="Y106" s="560"/>
      <c r="Z106" s="285"/>
    </row>
    <row r="107" spans="1:26" s="27" customFormat="1" ht="37" outlineLevel="2">
      <c r="A107" s="153" t="str">
        <f>'Data Plani vs Ejecutado POA2022'!A114</f>
        <v>Dirrección Administrativa</v>
      </c>
      <c r="B107" s="140" t="str">
        <f>'Data Plani vs Ejecutado POA2022'!B114</f>
        <v>Coordinación y monitoreo de Tranportación</v>
      </c>
      <c r="C107" s="31" t="str">
        <f>'Data Plani vs Ejecutado POA2022'!C114</f>
        <v>Monitoreo</v>
      </c>
      <c r="D107" s="135" t="s">
        <v>97</v>
      </c>
      <c r="E107" s="30">
        <f>'Data Plani vs Ejecutado POA2022'!E114</f>
        <v>33</v>
      </c>
      <c r="F107" s="30">
        <f>'Data Plani vs Ejecutado POA2022'!F114</f>
        <v>33</v>
      </c>
      <c r="G107" s="30">
        <f>'Data Plani vs Ejecutado POA2022'!G114</f>
        <v>33</v>
      </c>
      <c r="H107" s="30">
        <f>'Data Plani vs Ejecutado POA2022'!I114</f>
        <v>33</v>
      </c>
      <c r="I107" s="30">
        <f>'Data Plani vs Ejecutado POA2022'!J114</f>
        <v>33</v>
      </c>
      <c r="J107" s="30">
        <f>'Data Plani vs Ejecutado POA2022'!K114</f>
        <v>33</v>
      </c>
      <c r="K107" s="195">
        <f>'Data Plani vs Ejecutado POA2022'!L114</f>
        <v>1</v>
      </c>
      <c r="L107" s="195">
        <f>'Data Plani vs Ejecutado POA2022'!N114</f>
        <v>1</v>
      </c>
      <c r="M107" s="195">
        <f>'Data Plani vs Ejecutado POA2022'!O114</f>
        <v>1</v>
      </c>
      <c r="N107" s="195">
        <f>'Data Plani vs Ejecutado POA2022'!P114</f>
        <v>1</v>
      </c>
      <c r="O107" s="195">
        <f>'Data Plani vs Ejecutado POA2022'!Q114</f>
        <v>1</v>
      </c>
      <c r="P107" s="195">
        <f>'Data Plani vs Ejecutado POA2022'!R114</f>
        <v>1</v>
      </c>
      <c r="Q107" s="30">
        <f>'Data Plani vs Ejecutado POA2022'!T114</f>
        <v>5</v>
      </c>
      <c r="R107" s="30">
        <f>'Data Plani vs Ejecutado POA2022'!U114</f>
        <v>5</v>
      </c>
      <c r="S107" s="73" t="str">
        <f>'Data Plani vs Ejecutado POA2022'!V114</f>
        <v>Informes, documentos</v>
      </c>
      <c r="T107" s="139">
        <f>'Data Plani vs Ejecutado POA2022'!W114</f>
        <v>0</v>
      </c>
      <c r="U107" s="138">
        <f>'Data Plani vs Ejecutado POA2022'!X114</f>
        <v>0</v>
      </c>
      <c r="V107" s="497"/>
      <c r="W107" s="276">
        <f t="shared" si="4"/>
        <v>1</v>
      </c>
      <c r="X107" s="283">
        <f t="shared" si="5"/>
        <v>1</v>
      </c>
      <c r="Y107" s="559"/>
      <c r="Z107" s="285"/>
    </row>
    <row r="108" spans="1:26" s="27" customFormat="1" ht="37" outlineLevel="2">
      <c r="A108" s="153" t="str">
        <f>'Data Plani vs Ejecutado POA2022'!A115</f>
        <v>Dirrección Administrativa</v>
      </c>
      <c r="B108" s="140" t="str">
        <f>'Data Plani vs Ejecutado POA2022'!B115</f>
        <v>Control de servicios básicos</v>
      </c>
      <c r="C108" s="31" t="str">
        <f>'Data Plani vs Ejecutado POA2022'!C115</f>
        <v>Pagos</v>
      </c>
      <c r="D108" s="135" t="s">
        <v>103</v>
      </c>
      <c r="E108" s="30">
        <f>'Data Plani vs Ejecutado POA2022'!E115</f>
        <v>21</v>
      </c>
      <c r="F108" s="30">
        <f>'Data Plani vs Ejecutado POA2022'!F115</f>
        <v>21</v>
      </c>
      <c r="G108" s="30">
        <f>'Data Plani vs Ejecutado POA2022'!G115</f>
        <v>33</v>
      </c>
      <c r="H108" s="30">
        <f>'Data Plani vs Ejecutado POA2022'!I115</f>
        <v>21</v>
      </c>
      <c r="I108" s="30">
        <f>'Data Plani vs Ejecutado POA2022'!J115</f>
        <v>21</v>
      </c>
      <c r="J108" s="30">
        <f>'Data Plani vs Ejecutado POA2022'!K115</f>
        <v>21</v>
      </c>
      <c r="K108" s="195">
        <f>'Data Plani vs Ejecutado POA2022'!L115</f>
        <v>1</v>
      </c>
      <c r="L108" s="195">
        <f>'Data Plani vs Ejecutado POA2022'!N115</f>
        <v>1</v>
      </c>
      <c r="M108" s="195">
        <f>'Data Plani vs Ejecutado POA2022'!O115</f>
        <v>1</v>
      </c>
      <c r="N108" s="195">
        <f>'Data Plani vs Ejecutado POA2022'!P115</f>
        <v>1</v>
      </c>
      <c r="O108" s="195">
        <f>'Data Plani vs Ejecutado POA2022'!Q115</f>
        <v>1.5714285714285714</v>
      </c>
      <c r="P108" s="195">
        <f>'Data Plani vs Ejecutado POA2022'!R115</f>
        <v>1</v>
      </c>
      <c r="Q108" s="30">
        <f>'Data Plani vs Ejecutado POA2022'!T115</f>
        <v>10</v>
      </c>
      <c r="R108" s="30">
        <f>'Data Plani vs Ejecutado POA2022'!U115</f>
        <v>10</v>
      </c>
      <c r="S108" s="42" t="str">
        <f>'Data Plani vs Ejecutado POA2022'!V115</f>
        <v>Facturas, solicitudes</v>
      </c>
      <c r="T108" s="140" t="str">
        <f>'Data Plani vs Ejecutado POA2022'!W115</f>
        <v>Departamentos Evaluados</v>
      </c>
      <c r="U108" s="138">
        <f>'Data Plani vs Ejecutado POA2022'!X115</f>
        <v>0</v>
      </c>
      <c r="V108" s="496" t="s">
        <v>538</v>
      </c>
      <c r="W108" s="276">
        <f t="shared" si="4"/>
        <v>1</v>
      </c>
      <c r="X108" s="283">
        <f t="shared" si="5"/>
        <v>1</v>
      </c>
      <c r="Y108" s="558">
        <v>0.98</v>
      </c>
      <c r="Z108" s="285"/>
    </row>
    <row r="109" spans="1:26" s="27" customFormat="1" ht="37" outlineLevel="2">
      <c r="A109" s="153" t="str">
        <f>'Data Plani vs Ejecutado POA2022'!A116</f>
        <v>Dirrección Administrativa</v>
      </c>
      <c r="B109" s="140" t="str">
        <f>'Data Plani vs Ejecutado POA2022'!B116</f>
        <v>Control de servicios básicos</v>
      </c>
      <c r="C109" s="31" t="str">
        <f>'Data Plani vs Ejecutado POA2022'!C116</f>
        <v>Pagos</v>
      </c>
      <c r="D109" s="135" t="s">
        <v>103</v>
      </c>
      <c r="E109" s="30">
        <f>'Data Plani vs Ejecutado POA2022'!E116</f>
        <v>33</v>
      </c>
      <c r="F109" s="30">
        <f>'Data Plani vs Ejecutado POA2022'!F116</f>
        <v>33</v>
      </c>
      <c r="G109" s="30">
        <f>'Data Plani vs Ejecutado POA2022'!G116</f>
        <v>27</v>
      </c>
      <c r="H109" s="30">
        <f>'Data Plani vs Ejecutado POA2022'!I116</f>
        <v>33</v>
      </c>
      <c r="I109" s="30">
        <f>'Data Plani vs Ejecutado POA2022'!J116</f>
        <v>33</v>
      </c>
      <c r="J109" s="30">
        <f>'Data Plani vs Ejecutado POA2022'!K116</f>
        <v>33</v>
      </c>
      <c r="K109" s="195">
        <f>'Data Plani vs Ejecutado POA2022'!L116</f>
        <v>1</v>
      </c>
      <c r="L109" s="195">
        <f>'Data Plani vs Ejecutado POA2022'!N116</f>
        <v>1</v>
      </c>
      <c r="M109" s="195">
        <f>'Data Plani vs Ejecutado POA2022'!O116</f>
        <v>1</v>
      </c>
      <c r="N109" s="195">
        <f>'Data Plani vs Ejecutado POA2022'!P116</f>
        <v>1</v>
      </c>
      <c r="O109" s="195">
        <f>'Data Plani vs Ejecutado POA2022'!Q116</f>
        <v>0.81818181818181823</v>
      </c>
      <c r="P109" s="195">
        <f>'Data Plani vs Ejecutado POA2022'!R116</f>
        <v>0.81818181818181823</v>
      </c>
      <c r="Q109" s="30">
        <f>'Data Plani vs Ejecutado POA2022'!T116</f>
        <v>10</v>
      </c>
      <c r="R109" s="30">
        <f>'Data Plani vs Ejecutado POA2022'!U116</f>
        <v>10</v>
      </c>
      <c r="S109" s="42" t="str">
        <f>'Data Plani vs Ejecutado POA2022'!V116</f>
        <v>Solcitud de pago, facturas</v>
      </c>
      <c r="T109" s="141">
        <f>'Data Plani vs Ejecutado POA2022'!W116</f>
        <v>0</v>
      </c>
      <c r="U109" s="138">
        <f>'Data Plani vs Ejecutado POA2022'!X116</f>
        <v>0</v>
      </c>
      <c r="V109" s="498"/>
      <c r="W109" s="276">
        <f t="shared" si="4"/>
        <v>0.93939393939393945</v>
      </c>
      <c r="X109" s="283">
        <f t="shared" si="5"/>
        <v>0.93939393939393945</v>
      </c>
      <c r="Y109" s="560"/>
      <c r="Z109" s="285"/>
    </row>
    <row r="110" spans="1:26" s="27" customFormat="1" ht="37" outlineLevel="2">
      <c r="A110" s="153" t="str">
        <f>'Data Plani vs Ejecutado POA2022'!A117</f>
        <v>Dirrección Administrativa</v>
      </c>
      <c r="B110" s="140" t="str">
        <f>'Data Plani vs Ejecutado POA2022'!B117</f>
        <v>Control de servicios básicos</v>
      </c>
      <c r="C110" s="31" t="str">
        <f>'Data Plani vs Ejecutado POA2022'!C117</f>
        <v>Supervisión</v>
      </c>
      <c r="D110" s="135" t="s">
        <v>103</v>
      </c>
      <c r="E110" s="30">
        <f>'Data Plani vs Ejecutado POA2022'!E117</f>
        <v>60</v>
      </c>
      <c r="F110" s="30">
        <f>'Data Plani vs Ejecutado POA2022'!F117</f>
        <v>60</v>
      </c>
      <c r="G110" s="30">
        <f>'Data Plani vs Ejecutado POA2022'!G117</f>
        <v>60</v>
      </c>
      <c r="H110" s="30">
        <f>'Data Plani vs Ejecutado POA2022'!I117</f>
        <v>60</v>
      </c>
      <c r="I110" s="30">
        <f>'Data Plani vs Ejecutado POA2022'!J117</f>
        <v>60</v>
      </c>
      <c r="J110" s="30">
        <f>'Data Plani vs Ejecutado POA2022'!K117</f>
        <v>60</v>
      </c>
      <c r="K110" s="195">
        <f>'Data Plani vs Ejecutado POA2022'!L117</f>
        <v>1</v>
      </c>
      <c r="L110" s="195">
        <f>'Data Plani vs Ejecutado POA2022'!N117</f>
        <v>1</v>
      </c>
      <c r="M110" s="195">
        <f>'Data Plani vs Ejecutado POA2022'!O117</f>
        <v>1</v>
      </c>
      <c r="N110" s="195">
        <f>'Data Plani vs Ejecutado POA2022'!P117</f>
        <v>1</v>
      </c>
      <c r="O110" s="195">
        <f>'Data Plani vs Ejecutado POA2022'!Q117</f>
        <v>1</v>
      </c>
      <c r="P110" s="195">
        <f>'Data Plani vs Ejecutado POA2022'!R117</f>
        <v>1</v>
      </c>
      <c r="Q110" s="30">
        <f>'Data Plani vs Ejecutado POA2022'!T117</f>
        <v>10</v>
      </c>
      <c r="R110" s="30">
        <f>'Data Plani vs Ejecutado POA2022'!U117</f>
        <v>10</v>
      </c>
      <c r="S110" s="42" t="str">
        <f>'Data Plani vs Ejecutado POA2022'!V117</f>
        <v>Ordenes de compra</v>
      </c>
      <c r="T110" s="142">
        <f>'Data Plani vs Ejecutado POA2022'!W117</f>
        <v>0</v>
      </c>
      <c r="U110" s="138">
        <f>'Data Plani vs Ejecutado POA2022'!X117</f>
        <v>0</v>
      </c>
      <c r="V110" s="497"/>
      <c r="W110" s="276">
        <f t="shared" si="4"/>
        <v>1</v>
      </c>
      <c r="X110" s="283">
        <f t="shared" si="5"/>
        <v>1</v>
      </c>
      <c r="Y110" s="559"/>
      <c r="Z110" s="285"/>
    </row>
    <row r="111" spans="1:26" s="27" customFormat="1" ht="37" outlineLevel="2">
      <c r="A111" s="153" t="str">
        <f>'Data Plani vs Ejecutado POA2022'!A118</f>
        <v>Dirrección Administrativa</v>
      </c>
      <c r="B111" s="140" t="str">
        <f>'Data Plani vs Ejecutado POA2022'!B118</f>
        <v>Compras y Contrataciones</v>
      </c>
      <c r="C111" s="31" t="str">
        <f>'Data Plani vs Ejecutado POA2022'!C118</f>
        <v xml:space="preserve">Solicitud </v>
      </c>
      <c r="D111" s="135" t="s">
        <v>110</v>
      </c>
      <c r="E111" s="30">
        <f>'Data Plani vs Ejecutado POA2022'!E118</f>
        <v>1</v>
      </c>
      <c r="F111" s="30">
        <f>'Data Plani vs Ejecutado POA2022'!F118</f>
        <v>1</v>
      </c>
      <c r="G111" s="30">
        <f>'Data Plani vs Ejecutado POA2022'!G118</f>
        <v>1</v>
      </c>
      <c r="H111" s="30">
        <f>'Data Plani vs Ejecutado POA2022'!I118</f>
        <v>1</v>
      </c>
      <c r="I111" s="30">
        <f>'Data Plani vs Ejecutado POA2022'!J118</f>
        <v>1</v>
      </c>
      <c r="J111" s="30">
        <f>'Data Plani vs Ejecutado POA2022'!K118</f>
        <v>1</v>
      </c>
      <c r="K111" s="195">
        <f>'Data Plani vs Ejecutado POA2022'!L118</f>
        <v>1</v>
      </c>
      <c r="L111" s="195">
        <f>'Data Plani vs Ejecutado POA2022'!N118</f>
        <v>1</v>
      </c>
      <c r="M111" s="195">
        <f>'Data Plani vs Ejecutado POA2022'!O118</f>
        <v>1</v>
      </c>
      <c r="N111" s="195">
        <f>'Data Plani vs Ejecutado POA2022'!P118</f>
        <v>1</v>
      </c>
      <c r="O111" s="195">
        <f>'Data Plani vs Ejecutado POA2022'!Q118</f>
        <v>1</v>
      </c>
      <c r="P111" s="195">
        <f>'Data Plani vs Ejecutado POA2022'!R118</f>
        <v>1</v>
      </c>
      <c r="Q111" s="30">
        <f>'Data Plani vs Ejecutado POA2022'!T118</f>
        <v>4</v>
      </c>
      <c r="R111" s="30">
        <f>'Data Plani vs Ejecutado POA2022'!U118</f>
        <v>4</v>
      </c>
      <c r="S111" s="73" t="str">
        <f>'Data Plani vs Ejecutado POA2022'!V118</f>
        <v>Ordenes de compra</v>
      </c>
      <c r="T111" s="140" t="str">
        <f>'Data Plani vs Ejecutado POA2022'!W118</f>
        <v>Licitación y ofertas aprobadas</v>
      </c>
      <c r="U111" s="138">
        <f>'Data Plani vs Ejecutado POA2022'!X118</f>
        <v>0</v>
      </c>
      <c r="V111" s="496" t="s">
        <v>539</v>
      </c>
      <c r="W111" s="276">
        <f t="shared" si="4"/>
        <v>1</v>
      </c>
      <c r="X111" s="283">
        <f t="shared" si="5"/>
        <v>1</v>
      </c>
      <c r="Y111" s="558">
        <v>0.97</v>
      </c>
      <c r="Z111" s="285"/>
    </row>
    <row r="112" spans="1:26" s="27" customFormat="1" ht="37" outlineLevel="2">
      <c r="A112" s="153" t="str">
        <f>'Data Plani vs Ejecutado POA2022'!A119</f>
        <v>Dirrección Administrativa</v>
      </c>
      <c r="B112" s="140" t="str">
        <f>'Data Plani vs Ejecutado POA2022'!B119</f>
        <v>Compras y Contrataciones</v>
      </c>
      <c r="C112" s="31" t="str">
        <f>'Data Plani vs Ejecutado POA2022'!C119</f>
        <v xml:space="preserve">Solicitud </v>
      </c>
      <c r="D112" s="135" t="s">
        <v>110</v>
      </c>
      <c r="E112" s="30">
        <f>'Data Plani vs Ejecutado POA2022'!E119</f>
        <v>1</v>
      </c>
      <c r="F112" s="30">
        <f>'Data Plani vs Ejecutado POA2022'!F119</f>
        <v>1</v>
      </c>
      <c r="G112" s="30">
        <f>'Data Plani vs Ejecutado POA2022'!G119</f>
        <v>1</v>
      </c>
      <c r="H112" s="30">
        <f>'Data Plani vs Ejecutado POA2022'!I119</f>
        <v>1</v>
      </c>
      <c r="I112" s="30">
        <f>'Data Plani vs Ejecutado POA2022'!J119</f>
        <v>1</v>
      </c>
      <c r="J112" s="30">
        <f>'Data Plani vs Ejecutado POA2022'!K119</f>
        <v>1</v>
      </c>
      <c r="K112" s="195">
        <f>'Data Plani vs Ejecutado POA2022'!L119</f>
        <v>1</v>
      </c>
      <c r="L112" s="195">
        <f>'Data Plani vs Ejecutado POA2022'!N119</f>
        <v>1</v>
      </c>
      <c r="M112" s="195">
        <f>'Data Plani vs Ejecutado POA2022'!O119</f>
        <v>1</v>
      </c>
      <c r="N112" s="195">
        <f>'Data Plani vs Ejecutado POA2022'!P119</f>
        <v>1</v>
      </c>
      <c r="O112" s="195">
        <f>'Data Plani vs Ejecutado POA2022'!Q119</f>
        <v>1</v>
      </c>
      <c r="P112" s="195">
        <f>'Data Plani vs Ejecutado POA2022'!R119</f>
        <v>1</v>
      </c>
      <c r="Q112" s="30">
        <f>'Data Plani vs Ejecutado POA2022'!T119</f>
        <v>4</v>
      </c>
      <c r="R112" s="30">
        <f>'Data Plani vs Ejecutado POA2022'!U119</f>
        <v>4</v>
      </c>
      <c r="S112" s="73" t="str">
        <f>'Data Plani vs Ejecutado POA2022'!V119</f>
        <v>Ordenes de compra</v>
      </c>
      <c r="T112" s="141">
        <f>'Data Plani vs Ejecutado POA2022'!W119</f>
        <v>0</v>
      </c>
      <c r="U112" s="138">
        <f>'Data Plani vs Ejecutado POA2022'!X119</f>
        <v>0</v>
      </c>
      <c r="V112" s="498"/>
      <c r="W112" s="276">
        <f t="shared" ref="W112:W125" si="6">IF(X112&gt;100%,100%,AVERAGE(L112,N112,P112))</f>
        <v>1</v>
      </c>
      <c r="X112" s="283">
        <f t="shared" ref="X112:X143" si="7">AVERAGE(L112,N112,P112)</f>
        <v>1</v>
      </c>
      <c r="Y112" s="560"/>
      <c r="Z112" s="285"/>
    </row>
    <row r="113" spans="1:26" s="27" customFormat="1" ht="37" outlineLevel="2">
      <c r="A113" s="153" t="str">
        <f>'Data Plani vs Ejecutado POA2022'!A120</f>
        <v>Dirrección Administrativa</v>
      </c>
      <c r="B113" s="140" t="str">
        <f>'Data Plani vs Ejecutado POA2022'!B120</f>
        <v>Compras y Contrataciones</v>
      </c>
      <c r="C113" s="31" t="str">
        <f>'Data Plani vs Ejecutado POA2022'!C120</f>
        <v xml:space="preserve">Solicitud </v>
      </c>
      <c r="D113" s="135" t="s">
        <v>110</v>
      </c>
      <c r="E113" s="30">
        <f>'Data Plani vs Ejecutado POA2022'!E120</f>
        <v>1</v>
      </c>
      <c r="F113" s="30">
        <f>'Data Plani vs Ejecutado POA2022'!F120</f>
        <v>1</v>
      </c>
      <c r="G113" s="30">
        <f>'Data Plani vs Ejecutado POA2022'!G120</f>
        <v>1</v>
      </c>
      <c r="H113" s="30">
        <f>'Data Plani vs Ejecutado POA2022'!I120</f>
        <v>1</v>
      </c>
      <c r="I113" s="30">
        <f>'Data Plani vs Ejecutado POA2022'!J120</f>
        <v>1</v>
      </c>
      <c r="J113" s="30">
        <f>'Data Plani vs Ejecutado POA2022'!K120</f>
        <v>1</v>
      </c>
      <c r="K113" s="195">
        <f>'Data Plani vs Ejecutado POA2022'!L120</f>
        <v>1</v>
      </c>
      <c r="L113" s="195">
        <f>'Data Plani vs Ejecutado POA2022'!N120</f>
        <v>1</v>
      </c>
      <c r="M113" s="195">
        <f>'Data Plani vs Ejecutado POA2022'!O120</f>
        <v>1</v>
      </c>
      <c r="N113" s="195">
        <f>'Data Plani vs Ejecutado POA2022'!P120</f>
        <v>1</v>
      </c>
      <c r="O113" s="195">
        <f>'Data Plani vs Ejecutado POA2022'!Q120</f>
        <v>1</v>
      </c>
      <c r="P113" s="195">
        <f>'Data Plani vs Ejecutado POA2022'!R120</f>
        <v>1</v>
      </c>
      <c r="Q113" s="30">
        <f>'Data Plani vs Ejecutado POA2022'!T120</f>
        <v>4</v>
      </c>
      <c r="R113" s="30">
        <f>'Data Plani vs Ejecutado POA2022'!U120</f>
        <v>4</v>
      </c>
      <c r="S113" s="73" t="str">
        <f>'Data Plani vs Ejecutado POA2022'!V120</f>
        <v>Ordenes de compra</v>
      </c>
      <c r="T113" s="141">
        <f>'Data Plani vs Ejecutado POA2022'!W120</f>
        <v>0</v>
      </c>
      <c r="U113" s="138">
        <f>'Data Plani vs Ejecutado POA2022'!X120</f>
        <v>0</v>
      </c>
      <c r="V113" s="498"/>
      <c r="W113" s="276">
        <f t="shared" si="6"/>
        <v>1</v>
      </c>
      <c r="X113" s="283">
        <f t="shared" si="7"/>
        <v>1</v>
      </c>
      <c r="Y113" s="560"/>
      <c r="Z113" s="285"/>
    </row>
    <row r="114" spans="1:26" s="27" customFormat="1" ht="37" outlineLevel="2">
      <c r="A114" s="153" t="str">
        <f>'Data Plani vs Ejecutado POA2022'!A121</f>
        <v>Dirrección Administrativa</v>
      </c>
      <c r="B114" s="140" t="str">
        <f>'Data Plani vs Ejecutado POA2022'!B121</f>
        <v>Compras y Contrataciones</v>
      </c>
      <c r="C114" s="31" t="str">
        <f>'Data Plani vs Ejecutado POA2022'!C121</f>
        <v xml:space="preserve">Solicitud </v>
      </c>
      <c r="D114" s="135" t="s">
        <v>110</v>
      </c>
      <c r="E114" s="30">
        <f>'Data Plani vs Ejecutado POA2022'!E121</f>
        <v>1</v>
      </c>
      <c r="F114" s="30">
        <f>'Data Plani vs Ejecutado POA2022'!F121</f>
        <v>1</v>
      </c>
      <c r="G114" s="30">
        <f>'Data Plani vs Ejecutado POA2022'!G121</f>
        <v>1</v>
      </c>
      <c r="H114" s="30">
        <f>'Data Plani vs Ejecutado POA2022'!I121</f>
        <v>1</v>
      </c>
      <c r="I114" s="30">
        <f>'Data Plani vs Ejecutado POA2022'!J121</f>
        <v>1</v>
      </c>
      <c r="J114" s="30">
        <f>'Data Plani vs Ejecutado POA2022'!K121</f>
        <v>1</v>
      </c>
      <c r="K114" s="195">
        <f>'Data Plani vs Ejecutado POA2022'!L121</f>
        <v>1</v>
      </c>
      <c r="L114" s="195">
        <f>'Data Plani vs Ejecutado POA2022'!N121</f>
        <v>1</v>
      </c>
      <c r="M114" s="195">
        <f>'Data Plani vs Ejecutado POA2022'!O121</f>
        <v>1</v>
      </c>
      <c r="N114" s="195">
        <f>'Data Plani vs Ejecutado POA2022'!P121</f>
        <v>1</v>
      </c>
      <c r="O114" s="195">
        <f>'Data Plani vs Ejecutado POA2022'!Q121</f>
        <v>1</v>
      </c>
      <c r="P114" s="195">
        <f>'Data Plani vs Ejecutado POA2022'!R121</f>
        <v>1</v>
      </c>
      <c r="Q114" s="30">
        <f>'Data Plani vs Ejecutado POA2022'!T121</f>
        <v>4</v>
      </c>
      <c r="R114" s="30">
        <f>'Data Plani vs Ejecutado POA2022'!U121</f>
        <v>4</v>
      </c>
      <c r="S114" s="73" t="str">
        <f>'Data Plani vs Ejecutado POA2022'!V121</f>
        <v>Ordenes de compra</v>
      </c>
      <c r="T114" s="141">
        <f>'Data Plani vs Ejecutado POA2022'!W121</f>
        <v>0</v>
      </c>
      <c r="U114" s="138">
        <f>'Data Plani vs Ejecutado POA2022'!X121</f>
        <v>0</v>
      </c>
      <c r="V114" s="498"/>
      <c r="W114" s="276">
        <f t="shared" si="6"/>
        <v>1</v>
      </c>
      <c r="X114" s="283">
        <f t="shared" si="7"/>
        <v>1</v>
      </c>
      <c r="Y114" s="560"/>
      <c r="Z114" s="285"/>
    </row>
    <row r="115" spans="1:26" s="27" customFormat="1" ht="37" outlineLevel="2">
      <c r="A115" s="153" t="str">
        <f>'Data Plani vs Ejecutado POA2022'!A122</f>
        <v>Dirrección Administrativa</v>
      </c>
      <c r="B115" s="140" t="str">
        <f>'Data Plani vs Ejecutado POA2022'!B122</f>
        <v>Compras y Contrataciones</v>
      </c>
      <c r="C115" s="31" t="str">
        <f>'Data Plani vs Ejecutado POA2022'!C122</f>
        <v xml:space="preserve">Solicitud </v>
      </c>
      <c r="D115" s="135" t="s">
        <v>110</v>
      </c>
      <c r="E115" s="30">
        <f>'Data Plani vs Ejecutado POA2022'!E122</f>
        <v>1</v>
      </c>
      <c r="F115" s="30">
        <f>'Data Plani vs Ejecutado POA2022'!F122</f>
        <v>1</v>
      </c>
      <c r="G115" s="30">
        <f>'Data Plani vs Ejecutado POA2022'!G122</f>
        <v>0</v>
      </c>
      <c r="H115" s="30">
        <f>'Data Plani vs Ejecutado POA2022'!I122</f>
        <v>1</v>
      </c>
      <c r="I115" s="30">
        <f>'Data Plani vs Ejecutado POA2022'!J122</f>
        <v>1</v>
      </c>
      <c r="J115" s="30">
        <f>'Data Plani vs Ejecutado POA2022'!K122</f>
        <v>1</v>
      </c>
      <c r="K115" s="195">
        <f>'Data Plani vs Ejecutado POA2022'!L122</f>
        <v>1</v>
      </c>
      <c r="L115" s="195">
        <f>'Data Plani vs Ejecutado POA2022'!N122</f>
        <v>1</v>
      </c>
      <c r="M115" s="195">
        <f>'Data Plani vs Ejecutado POA2022'!O122</f>
        <v>1</v>
      </c>
      <c r="N115" s="195">
        <f>'Data Plani vs Ejecutado POA2022'!P122</f>
        <v>1</v>
      </c>
      <c r="O115" s="195">
        <f>'Data Plani vs Ejecutado POA2022'!Q122</f>
        <v>0</v>
      </c>
      <c r="P115" s="195">
        <f>'Data Plani vs Ejecutado POA2022'!R122</f>
        <v>0</v>
      </c>
      <c r="Q115" s="30">
        <f>'Data Plani vs Ejecutado POA2022'!T122</f>
        <v>4</v>
      </c>
      <c r="R115" s="30">
        <f>'Data Plani vs Ejecutado POA2022'!U122</f>
        <v>4</v>
      </c>
      <c r="S115" s="73" t="str">
        <f>'Data Plani vs Ejecutado POA2022'!V122</f>
        <v>Ordenes de compra</v>
      </c>
      <c r="T115" s="141">
        <f>'Data Plani vs Ejecutado POA2022'!W122</f>
        <v>0</v>
      </c>
      <c r="U115" s="138">
        <f>'Data Plani vs Ejecutado POA2022'!X122</f>
        <v>0</v>
      </c>
      <c r="V115" s="498"/>
      <c r="W115" s="276">
        <f t="shared" si="6"/>
        <v>0.66666666666666663</v>
      </c>
      <c r="X115" s="283">
        <f t="shared" si="7"/>
        <v>0.66666666666666663</v>
      </c>
      <c r="Y115" s="560"/>
      <c r="Z115" s="285"/>
    </row>
    <row r="116" spans="1:26" s="27" customFormat="1" ht="37" outlineLevel="2">
      <c r="A116" s="153" t="str">
        <f>'Data Plani vs Ejecutado POA2022'!A123</f>
        <v>Dirrección Administrativa</v>
      </c>
      <c r="B116" s="140" t="str">
        <f>'Data Plani vs Ejecutado POA2022'!B123</f>
        <v>Compras y Contrataciones</v>
      </c>
      <c r="C116" s="31" t="str">
        <f>'Data Plani vs Ejecutado POA2022'!C123</f>
        <v>Licitación</v>
      </c>
      <c r="D116" s="135" t="s">
        <v>110</v>
      </c>
      <c r="E116" s="30">
        <f>'Data Plani vs Ejecutado POA2022'!E123</f>
        <v>0</v>
      </c>
      <c r="F116" s="30">
        <f>'Data Plani vs Ejecutado POA2022'!F123</f>
        <v>1</v>
      </c>
      <c r="G116" s="30">
        <f>'Data Plani vs Ejecutado POA2022'!G123</f>
        <v>0</v>
      </c>
      <c r="H116" s="30">
        <f>'Data Plani vs Ejecutado POA2022'!I123</f>
        <v>0</v>
      </c>
      <c r="I116" s="30">
        <f>'Data Plani vs Ejecutado POA2022'!J123</f>
        <v>1</v>
      </c>
      <c r="J116" s="30">
        <f>'Data Plani vs Ejecutado POA2022'!K123</f>
        <v>0</v>
      </c>
      <c r="K116" s="195" t="str">
        <f>'Data Plani vs Ejecutado POA2022'!L123</f>
        <v xml:space="preserve">  </v>
      </c>
      <c r="L116" s="195" t="str">
        <f>'Data Plani vs Ejecutado POA2022'!N123</f>
        <v xml:space="preserve">  </v>
      </c>
      <c r="M116" s="195">
        <f>'Data Plani vs Ejecutado POA2022'!O123</f>
        <v>1</v>
      </c>
      <c r="N116" s="195">
        <f>'Data Plani vs Ejecutado POA2022'!P123</f>
        <v>1</v>
      </c>
      <c r="O116" s="195" t="str">
        <f>'Data Plani vs Ejecutado POA2022'!Q123</f>
        <v xml:space="preserve">  </v>
      </c>
      <c r="P116" s="195" t="str">
        <f>'Data Plani vs Ejecutado POA2022'!R123</f>
        <v xml:space="preserve">  </v>
      </c>
      <c r="Q116" s="30">
        <f>'Data Plani vs Ejecutado POA2022'!T123</f>
        <v>4</v>
      </c>
      <c r="R116" s="30">
        <f>'Data Plani vs Ejecutado POA2022'!U123</f>
        <v>4</v>
      </c>
      <c r="S116" s="73" t="str">
        <f>'Data Plani vs Ejecutado POA2022'!V123</f>
        <v>Ordenes de compra</v>
      </c>
      <c r="T116" s="141">
        <f>'Data Plani vs Ejecutado POA2022'!W123</f>
        <v>0</v>
      </c>
      <c r="U116" s="138">
        <f>'Data Plani vs Ejecutado POA2022'!X123</f>
        <v>0</v>
      </c>
      <c r="V116" s="498"/>
      <c r="W116" s="276">
        <f t="shared" si="6"/>
        <v>1</v>
      </c>
      <c r="X116" s="283">
        <f t="shared" si="7"/>
        <v>1</v>
      </c>
      <c r="Y116" s="560"/>
      <c r="Z116" s="285"/>
    </row>
    <row r="117" spans="1:26" s="27" customFormat="1" ht="37" outlineLevel="2">
      <c r="A117" s="153" t="str">
        <f>'Data Plani vs Ejecutado POA2022'!A124</f>
        <v>Dirrección Administrativa</v>
      </c>
      <c r="B117" s="140" t="str">
        <f>'Data Plani vs Ejecutado POA2022'!B124</f>
        <v>Compras y Contrataciones</v>
      </c>
      <c r="C117" s="31" t="str">
        <f>'Data Plani vs Ejecutado POA2022'!C124</f>
        <v xml:space="preserve">Solicitud </v>
      </c>
      <c r="D117" s="135" t="s">
        <v>110</v>
      </c>
      <c r="E117" s="30">
        <f>'Data Plani vs Ejecutado POA2022'!E124</f>
        <v>0</v>
      </c>
      <c r="F117" s="30">
        <f>'Data Plani vs Ejecutado POA2022'!F124</f>
        <v>1</v>
      </c>
      <c r="G117" s="30">
        <f>'Data Plani vs Ejecutado POA2022'!G124</f>
        <v>1</v>
      </c>
      <c r="H117" s="30">
        <f>'Data Plani vs Ejecutado POA2022'!I124</f>
        <v>0</v>
      </c>
      <c r="I117" s="30">
        <f>'Data Plani vs Ejecutado POA2022'!J124</f>
        <v>1</v>
      </c>
      <c r="J117" s="30">
        <f>'Data Plani vs Ejecutado POA2022'!K124</f>
        <v>0</v>
      </c>
      <c r="K117" s="195" t="str">
        <f>'Data Plani vs Ejecutado POA2022'!L124</f>
        <v xml:space="preserve">  </v>
      </c>
      <c r="L117" s="195" t="str">
        <f>'Data Plani vs Ejecutado POA2022'!N124</f>
        <v xml:space="preserve">  </v>
      </c>
      <c r="M117" s="195">
        <f>'Data Plani vs Ejecutado POA2022'!O124</f>
        <v>1</v>
      </c>
      <c r="N117" s="195">
        <f>'Data Plani vs Ejecutado POA2022'!P124</f>
        <v>1</v>
      </c>
      <c r="O117" s="195" t="str">
        <f>'Data Plani vs Ejecutado POA2022'!Q124</f>
        <v xml:space="preserve">  </v>
      </c>
      <c r="P117" s="195" t="str">
        <f>'Data Plani vs Ejecutado POA2022'!R124</f>
        <v xml:space="preserve">  </v>
      </c>
      <c r="Q117" s="30">
        <f>'Data Plani vs Ejecutado POA2022'!T124</f>
        <v>4</v>
      </c>
      <c r="R117" s="30">
        <f>'Data Plani vs Ejecutado POA2022'!U124</f>
        <v>4</v>
      </c>
      <c r="S117" s="73" t="str">
        <f>'Data Plani vs Ejecutado POA2022'!V124</f>
        <v>Ordenes de compra</v>
      </c>
      <c r="T117" s="141">
        <f>'Data Plani vs Ejecutado POA2022'!W124</f>
        <v>0</v>
      </c>
      <c r="U117" s="138">
        <f>'Data Plani vs Ejecutado POA2022'!X124</f>
        <v>0</v>
      </c>
      <c r="V117" s="498"/>
      <c r="W117" s="276">
        <f t="shared" si="6"/>
        <v>1</v>
      </c>
      <c r="X117" s="283">
        <f t="shared" si="7"/>
        <v>1</v>
      </c>
      <c r="Y117" s="560"/>
      <c r="Z117" s="285"/>
    </row>
    <row r="118" spans="1:26" s="27" customFormat="1" ht="37" outlineLevel="2">
      <c r="A118" s="153" t="str">
        <f>'Data Plani vs Ejecutado POA2022'!A125</f>
        <v>Dirrección Administrativa</v>
      </c>
      <c r="B118" s="140" t="str">
        <f>'Data Plani vs Ejecutado POA2022'!B125</f>
        <v>Compras y Contrataciones</v>
      </c>
      <c r="C118" s="31" t="str">
        <f>'Data Plani vs Ejecutado POA2022'!C125</f>
        <v xml:space="preserve">Solicitud </v>
      </c>
      <c r="D118" s="135" t="s">
        <v>110</v>
      </c>
      <c r="E118" s="30">
        <f>'Data Plani vs Ejecutado POA2022'!E125</f>
        <v>0</v>
      </c>
      <c r="F118" s="30">
        <f>'Data Plani vs Ejecutado POA2022'!F125</f>
        <v>1</v>
      </c>
      <c r="G118" s="30">
        <f>'Data Plani vs Ejecutado POA2022'!G125</f>
        <v>0</v>
      </c>
      <c r="H118" s="30">
        <f>'Data Plani vs Ejecutado POA2022'!I125</f>
        <v>0</v>
      </c>
      <c r="I118" s="30">
        <f>'Data Plani vs Ejecutado POA2022'!J125</f>
        <v>1</v>
      </c>
      <c r="J118" s="30">
        <f>'Data Plani vs Ejecutado POA2022'!K125</f>
        <v>0</v>
      </c>
      <c r="K118" s="195" t="str">
        <f>'Data Plani vs Ejecutado POA2022'!L125</f>
        <v xml:space="preserve">  </v>
      </c>
      <c r="L118" s="195" t="str">
        <f>'Data Plani vs Ejecutado POA2022'!N125</f>
        <v xml:space="preserve">  </v>
      </c>
      <c r="M118" s="195">
        <f>'Data Plani vs Ejecutado POA2022'!O125</f>
        <v>1</v>
      </c>
      <c r="N118" s="195">
        <f>'Data Plani vs Ejecutado POA2022'!P125</f>
        <v>1</v>
      </c>
      <c r="O118" s="195" t="str">
        <f>'Data Plani vs Ejecutado POA2022'!Q125</f>
        <v xml:space="preserve">  </v>
      </c>
      <c r="P118" s="195" t="str">
        <f>'Data Plani vs Ejecutado POA2022'!R125</f>
        <v xml:space="preserve">  </v>
      </c>
      <c r="Q118" s="30">
        <f>'Data Plani vs Ejecutado POA2022'!T125</f>
        <v>4</v>
      </c>
      <c r="R118" s="30">
        <f>'Data Plani vs Ejecutado POA2022'!U125</f>
        <v>4</v>
      </c>
      <c r="S118" s="73" t="str">
        <f>'Data Plani vs Ejecutado POA2022'!V125</f>
        <v>Ordenes de compra</v>
      </c>
      <c r="T118" s="141">
        <f>'Data Plani vs Ejecutado POA2022'!W125</f>
        <v>0</v>
      </c>
      <c r="U118" s="138">
        <f>'Data Plani vs Ejecutado POA2022'!X125</f>
        <v>0</v>
      </c>
      <c r="V118" s="498"/>
      <c r="W118" s="276">
        <f t="shared" si="6"/>
        <v>1</v>
      </c>
      <c r="X118" s="283">
        <f t="shared" si="7"/>
        <v>1</v>
      </c>
      <c r="Y118" s="560"/>
      <c r="Z118" s="285"/>
    </row>
    <row r="119" spans="1:26" s="27" customFormat="1" ht="37" outlineLevel="2">
      <c r="A119" s="153" t="str">
        <f>'Data Plani vs Ejecutado POA2022'!A126</f>
        <v>Dirrección Administrativa</v>
      </c>
      <c r="B119" s="140" t="str">
        <f>'Data Plani vs Ejecutado POA2022'!B126</f>
        <v>Compras y Contrataciones</v>
      </c>
      <c r="C119" s="31" t="str">
        <f>'Data Plani vs Ejecutado POA2022'!C126</f>
        <v xml:space="preserve">Solicitud </v>
      </c>
      <c r="D119" s="135" t="s">
        <v>110</v>
      </c>
      <c r="E119" s="30">
        <f>'Data Plani vs Ejecutado POA2022'!E126</f>
        <v>0</v>
      </c>
      <c r="F119" s="30">
        <f>'Data Plani vs Ejecutado POA2022'!F126</f>
        <v>1</v>
      </c>
      <c r="G119" s="30">
        <f>'Data Plani vs Ejecutado POA2022'!G126</f>
        <v>0</v>
      </c>
      <c r="H119" s="30">
        <f>'Data Plani vs Ejecutado POA2022'!I126</f>
        <v>0</v>
      </c>
      <c r="I119" s="30">
        <f>'Data Plani vs Ejecutado POA2022'!J126</f>
        <v>1</v>
      </c>
      <c r="J119" s="30">
        <f>'Data Plani vs Ejecutado POA2022'!K126</f>
        <v>0</v>
      </c>
      <c r="K119" s="195" t="str">
        <f>'Data Plani vs Ejecutado POA2022'!L126</f>
        <v xml:space="preserve">  </v>
      </c>
      <c r="L119" s="195" t="str">
        <f>'Data Plani vs Ejecutado POA2022'!N126</f>
        <v xml:space="preserve">  </v>
      </c>
      <c r="M119" s="195">
        <f>'Data Plani vs Ejecutado POA2022'!O126</f>
        <v>1</v>
      </c>
      <c r="N119" s="195">
        <f>'Data Plani vs Ejecutado POA2022'!P126</f>
        <v>1</v>
      </c>
      <c r="O119" s="195" t="str">
        <f>'Data Plani vs Ejecutado POA2022'!Q126</f>
        <v xml:space="preserve">  </v>
      </c>
      <c r="P119" s="195" t="str">
        <f>'Data Plani vs Ejecutado POA2022'!R126</f>
        <v xml:space="preserve">  </v>
      </c>
      <c r="Q119" s="30">
        <f>'Data Plani vs Ejecutado POA2022'!T126</f>
        <v>4</v>
      </c>
      <c r="R119" s="30">
        <f>'Data Plani vs Ejecutado POA2022'!U126</f>
        <v>4</v>
      </c>
      <c r="S119" s="73" t="str">
        <f>'Data Plani vs Ejecutado POA2022'!V126</f>
        <v>Ordenes de compra</v>
      </c>
      <c r="T119" s="141">
        <f>'Data Plani vs Ejecutado POA2022'!W126</f>
        <v>0</v>
      </c>
      <c r="U119" s="138">
        <f>'Data Plani vs Ejecutado POA2022'!X126</f>
        <v>0</v>
      </c>
      <c r="V119" s="498"/>
      <c r="W119" s="276">
        <f t="shared" si="6"/>
        <v>1</v>
      </c>
      <c r="X119" s="283">
        <f t="shared" si="7"/>
        <v>1</v>
      </c>
      <c r="Y119" s="560"/>
      <c r="Z119" s="285"/>
    </row>
    <row r="120" spans="1:26" s="27" customFormat="1" ht="37" outlineLevel="2">
      <c r="A120" s="153" t="str">
        <f>'Data Plani vs Ejecutado POA2022'!A127</f>
        <v>Dirrección Administrativa</v>
      </c>
      <c r="B120" s="140" t="str">
        <f>'Data Plani vs Ejecutado POA2022'!B127</f>
        <v>Compras y Contrataciones</v>
      </c>
      <c r="C120" s="31" t="str">
        <f>'Data Plani vs Ejecutado POA2022'!C127</f>
        <v xml:space="preserve">Solicitud </v>
      </c>
      <c r="D120" s="135" t="s">
        <v>110</v>
      </c>
      <c r="E120" s="30">
        <f>'Data Plani vs Ejecutado POA2022'!E127</f>
        <v>1</v>
      </c>
      <c r="F120" s="30">
        <f>'Data Plani vs Ejecutado POA2022'!F127</f>
        <v>1</v>
      </c>
      <c r="G120" s="30">
        <f>'Data Plani vs Ejecutado POA2022'!G127</f>
        <v>1</v>
      </c>
      <c r="H120" s="30">
        <f>'Data Plani vs Ejecutado POA2022'!I127</f>
        <v>1</v>
      </c>
      <c r="I120" s="30">
        <f>'Data Plani vs Ejecutado POA2022'!J127</f>
        <v>1</v>
      </c>
      <c r="J120" s="30">
        <f>'Data Plani vs Ejecutado POA2022'!K127</f>
        <v>1</v>
      </c>
      <c r="K120" s="195">
        <f>'Data Plani vs Ejecutado POA2022'!L127</f>
        <v>1</v>
      </c>
      <c r="L120" s="195">
        <f>'Data Plani vs Ejecutado POA2022'!N127</f>
        <v>1</v>
      </c>
      <c r="M120" s="195">
        <f>'Data Plani vs Ejecutado POA2022'!O127</f>
        <v>1</v>
      </c>
      <c r="N120" s="195">
        <f>'Data Plani vs Ejecutado POA2022'!P127</f>
        <v>1</v>
      </c>
      <c r="O120" s="195">
        <f>'Data Plani vs Ejecutado POA2022'!Q127</f>
        <v>1</v>
      </c>
      <c r="P120" s="195">
        <f>'Data Plani vs Ejecutado POA2022'!R127</f>
        <v>1</v>
      </c>
      <c r="Q120" s="30">
        <f>'Data Plani vs Ejecutado POA2022'!T127</f>
        <v>4</v>
      </c>
      <c r="R120" s="30">
        <f>'Data Plani vs Ejecutado POA2022'!U127</f>
        <v>4</v>
      </c>
      <c r="S120" s="73" t="str">
        <f>'Data Plani vs Ejecutado POA2022'!V127</f>
        <v>Ordenes de compra</v>
      </c>
      <c r="T120" s="141">
        <f>'Data Plani vs Ejecutado POA2022'!W127</f>
        <v>0</v>
      </c>
      <c r="U120" s="138">
        <f>'Data Plani vs Ejecutado POA2022'!X127</f>
        <v>0</v>
      </c>
      <c r="V120" s="498"/>
      <c r="W120" s="276">
        <f t="shared" si="6"/>
        <v>1</v>
      </c>
      <c r="X120" s="283">
        <f t="shared" si="7"/>
        <v>1</v>
      </c>
      <c r="Y120" s="560"/>
      <c r="Z120" s="285"/>
    </row>
    <row r="121" spans="1:26" s="27" customFormat="1" ht="37" outlineLevel="2">
      <c r="A121" s="153" t="str">
        <f>'Data Plani vs Ejecutado POA2022'!A128</f>
        <v>Dirrección Administrativa</v>
      </c>
      <c r="B121" s="140" t="str">
        <f>'Data Plani vs Ejecutado POA2022'!B128</f>
        <v>Compras y Contrataciones</v>
      </c>
      <c r="C121" s="31" t="str">
        <f>'Data Plani vs Ejecutado POA2022'!C128</f>
        <v xml:space="preserve">Solicitud </v>
      </c>
      <c r="D121" s="135" t="s">
        <v>110</v>
      </c>
      <c r="E121" s="30">
        <f>'Data Plani vs Ejecutado POA2022'!E128</f>
        <v>0</v>
      </c>
      <c r="F121" s="30">
        <f>'Data Plani vs Ejecutado POA2022'!F128</f>
        <v>1</v>
      </c>
      <c r="G121" s="30">
        <f>'Data Plani vs Ejecutado POA2022'!G128</f>
        <v>0</v>
      </c>
      <c r="H121" s="30">
        <f>'Data Plani vs Ejecutado POA2022'!I128</f>
        <v>0</v>
      </c>
      <c r="I121" s="30">
        <f>'Data Plani vs Ejecutado POA2022'!J128</f>
        <v>1</v>
      </c>
      <c r="J121" s="30">
        <f>'Data Plani vs Ejecutado POA2022'!K128</f>
        <v>0</v>
      </c>
      <c r="K121" s="195" t="str">
        <f>'Data Plani vs Ejecutado POA2022'!L128</f>
        <v xml:space="preserve">  </v>
      </c>
      <c r="L121" s="195" t="str">
        <f>'Data Plani vs Ejecutado POA2022'!N128</f>
        <v xml:space="preserve">  </v>
      </c>
      <c r="M121" s="195">
        <f>'Data Plani vs Ejecutado POA2022'!O128</f>
        <v>1</v>
      </c>
      <c r="N121" s="195">
        <f>'Data Plani vs Ejecutado POA2022'!P128</f>
        <v>1</v>
      </c>
      <c r="O121" s="195" t="str">
        <f>'Data Plani vs Ejecutado POA2022'!Q128</f>
        <v xml:space="preserve">  </v>
      </c>
      <c r="P121" s="195" t="str">
        <f>'Data Plani vs Ejecutado POA2022'!R128</f>
        <v xml:space="preserve">  </v>
      </c>
      <c r="Q121" s="30">
        <f>'Data Plani vs Ejecutado POA2022'!T128</f>
        <v>4</v>
      </c>
      <c r="R121" s="30">
        <f>'Data Plani vs Ejecutado POA2022'!U128</f>
        <v>4</v>
      </c>
      <c r="S121" s="73" t="str">
        <f>'Data Plani vs Ejecutado POA2022'!V128</f>
        <v>Ordenes de compra</v>
      </c>
      <c r="T121" s="142">
        <f>'Data Plani vs Ejecutado POA2022'!W128</f>
        <v>0</v>
      </c>
      <c r="U121" s="143">
        <f>'Data Plani vs Ejecutado POA2022'!X128</f>
        <v>0</v>
      </c>
      <c r="V121" s="497"/>
      <c r="W121" s="276">
        <f t="shared" si="6"/>
        <v>1</v>
      </c>
      <c r="X121" s="283">
        <f t="shared" si="7"/>
        <v>1</v>
      </c>
      <c r="Y121" s="559"/>
      <c r="Z121" s="285"/>
    </row>
    <row r="122" spans="1:26" s="27" customFormat="1" ht="30" customHeight="1" outlineLevel="2">
      <c r="A122" s="153" t="str">
        <f>'Data Plani vs Ejecutado POA2022'!A130</f>
        <v>Dirección Financiera</v>
      </c>
      <c r="B122" s="140" t="str">
        <f>'Data Plani vs Ejecutado POA2022'!B130</f>
        <v>Codificación del 80 % de los activos fijos de la instución</v>
      </c>
      <c r="C122" s="31" t="str">
        <f>'Data Plani vs Ejecutado POA2022'!C130</f>
        <v>Codificación</v>
      </c>
      <c r="D122" s="135" t="s">
        <v>240</v>
      </c>
      <c r="E122" s="30">
        <f>'Data Plani vs Ejecutado POA2022'!E130</f>
        <v>0</v>
      </c>
      <c r="F122" s="30">
        <f>'Data Plani vs Ejecutado POA2022'!F130</f>
        <v>800</v>
      </c>
      <c r="G122" s="30">
        <f>'Data Plani vs Ejecutado POA2022'!G130</f>
        <v>718</v>
      </c>
      <c r="H122" s="30">
        <f>'Data Plani vs Ejecutado POA2022'!I130</f>
        <v>0</v>
      </c>
      <c r="I122" s="30">
        <f>'Data Plani vs Ejecutado POA2022'!J130</f>
        <v>800</v>
      </c>
      <c r="J122" s="30">
        <f>'Data Plani vs Ejecutado POA2022'!K130</f>
        <v>800</v>
      </c>
      <c r="K122" s="195" t="str">
        <f>'Data Plani vs Ejecutado POA2022'!L130</f>
        <v xml:space="preserve">  </v>
      </c>
      <c r="L122" s="195" t="str">
        <f>'Data Plani vs Ejecutado POA2022'!N130</f>
        <v xml:space="preserve">  </v>
      </c>
      <c r="M122" s="195">
        <f>'Data Plani vs Ejecutado POA2022'!O130</f>
        <v>1</v>
      </c>
      <c r="N122" s="195">
        <f>'Data Plani vs Ejecutado POA2022'!P130</f>
        <v>1</v>
      </c>
      <c r="O122" s="195">
        <f>'Data Plani vs Ejecutado POA2022'!Q130</f>
        <v>0.89749999999999996</v>
      </c>
      <c r="P122" s="195">
        <f>'Data Plani vs Ejecutado POA2022'!R130</f>
        <v>0.89749999999999996</v>
      </c>
      <c r="Q122" s="30">
        <f>'Data Plani vs Ejecutado POA2022'!T130</f>
        <v>0</v>
      </c>
      <c r="R122" s="30">
        <f>'Data Plani vs Ejecutado POA2022'!U130</f>
        <v>0</v>
      </c>
      <c r="S122" s="73" t="str">
        <f>'Data Plani vs Ejecutado POA2022'!V130</f>
        <v>Ticket codificación</v>
      </c>
      <c r="T122" s="135" t="str">
        <f>'Data Plani vs Ejecutado POA2022'!W130</f>
        <v>Activos fijos codificados e inventariados</v>
      </c>
      <c r="U122" s="136">
        <f>'Data Plani vs Ejecutado POA2022'!X130</f>
        <v>406000</v>
      </c>
      <c r="V122" s="496" t="s">
        <v>543</v>
      </c>
      <c r="W122" s="281">
        <f t="shared" si="6"/>
        <v>0.94874999999999998</v>
      </c>
      <c r="X122" s="283">
        <f t="shared" si="7"/>
        <v>0.94874999999999998</v>
      </c>
      <c r="Y122" s="558">
        <v>0.63</v>
      </c>
      <c r="Z122" s="285"/>
    </row>
    <row r="123" spans="1:26" s="27" customFormat="1" ht="30" customHeight="1" outlineLevel="2">
      <c r="A123" s="153" t="str">
        <f>'Data Plani vs Ejecutado POA2022'!A132</f>
        <v>Dirección Financiera</v>
      </c>
      <c r="B123" s="140" t="str">
        <f>'Data Plani vs Ejecutado POA2022'!B132</f>
        <v>Codificación del 80 % de los activos fijos de la instución</v>
      </c>
      <c r="C123" s="31" t="str">
        <f>'Data Plani vs Ejecutado POA2022'!C132</f>
        <v>Descargo</v>
      </c>
      <c r="D123" s="64" t="s">
        <v>241</v>
      </c>
      <c r="E123" s="30">
        <f>'Data Plani vs Ejecutado POA2022'!E132</f>
        <v>1</v>
      </c>
      <c r="F123" s="30">
        <f>'Data Plani vs Ejecutado POA2022'!F132</f>
        <v>1</v>
      </c>
      <c r="G123" s="30">
        <f>'Data Plani vs Ejecutado POA2022'!G132</f>
        <v>0.8</v>
      </c>
      <c r="H123" s="30">
        <f>'Data Plani vs Ejecutado POA2022'!I132</f>
        <v>1</v>
      </c>
      <c r="I123" s="30">
        <f>'Data Plani vs Ejecutado POA2022'!J132</f>
        <v>1</v>
      </c>
      <c r="J123" s="30">
        <f>'Data Plani vs Ejecutado POA2022'!K132</f>
        <v>1</v>
      </c>
      <c r="K123" s="195">
        <f>'Data Plani vs Ejecutado POA2022'!L132</f>
        <v>1</v>
      </c>
      <c r="L123" s="195">
        <f>'Data Plani vs Ejecutado POA2022'!N132</f>
        <v>1</v>
      </c>
      <c r="M123" s="195">
        <f>'Data Plani vs Ejecutado POA2022'!O132</f>
        <v>1</v>
      </c>
      <c r="N123" s="195">
        <f>'Data Plani vs Ejecutado POA2022'!P132</f>
        <v>1</v>
      </c>
      <c r="O123" s="195">
        <f>'Data Plani vs Ejecutado POA2022'!Q132</f>
        <v>0.8</v>
      </c>
      <c r="P123" s="195">
        <f>'Data Plani vs Ejecutado POA2022'!R132</f>
        <v>0.8</v>
      </c>
      <c r="Q123" s="30">
        <f>'Data Plani vs Ejecutado POA2022'!T132</f>
        <v>0</v>
      </c>
      <c r="R123" s="30">
        <f>'Data Plani vs Ejecutado POA2022'!U132</f>
        <v>0</v>
      </c>
      <c r="S123" s="73" t="str">
        <f>'Data Plani vs Ejecutado POA2022'!V132</f>
        <v>Cerficación de descargo</v>
      </c>
      <c r="T123" s="137">
        <f>'Data Plani vs Ejecutado POA2022'!W132</f>
        <v>0</v>
      </c>
      <c r="U123" s="138">
        <f>'Data Plani vs Ejecutado POA2022'!X132</f>
        <v>0</v>
      </c>
      <c r="V123" s="498"/>
      <c r="W123" s="281">
        <f t="shared" si="6"/>
        <v>0.93333333333333324</v>
      </c>
      <c r="X123" s="283">
        <f t="shared" si="7"/>
        <v>0.93333333333333324</v>
      </c>
      <c r="Y123" s="560"/>
      <c r="Z123" s="285"/>
    </row>
    <row r="124" spans="1:26" s="27" customFormat="1" ht="30" customHeight="1" outlineLevel="2">
      <c r="A124" s="153" t="str">
        <f>'Data Plani vs Ejecutado POA2022'!A133</f>
        <v>Dirección Financiera</v>
      </c>
      <c r="B124" s="140" t="str">
        <f>'Data Plani vs Ejecutado POA2022'!B133</f>
        <v>Codificación del 80 % de los activos fijos de la instución</v>
      </c>
      <c r="C124" s="31" t="str">
        <f>'Data Plani vs Ejecutado POA2022'!C133</f>
        <v>Mudanza</v>
      </c>
      <c r="D124" s="64" t="s">
        <v>242</v>
      </c>
      <c r="E124" s="30">
        <f>'Data Plani vs Ejecutado POA2022'!E133</f>
        <v>1</v>
      </c>
      <c r="F124" s="30">
        <f>'Data Plani vs Ejecutado POA2022'!F133</f>
        <v>2</v>
      </c>
      <c r="G124" s="30">
        <f>'Data Plani vs Ejecutado POA2022'!G133</f>
        <v>1</v>
      </c>
      <c r="H124" s="30">
        <f>'Data Plani vs Ejecutado POA2022'!I133</f>
        <v>1</v>
      </c>
      <c r="I124" s="30">
        <f>'Data Plani vs Ejecutado POA2022'!J133</f>
        <v>2</v>
      </c>
      <c r="J124" s="30">
        <f>'Data Plani vs Ejecutado POA2022'!K133</f>
        <v>1</v>
      </c>
      <c r="K124" s="195">
        <f>'Data Plani vs Ejecutado POA2022'!L133</f>
        <v>1</v>
      </c>
      <c r="L124" s="195">
        <f>'Data Plani vs Ejecutado POA2022'!N133</f>
        <v>1</v>
      </c>
      <c r="M124" s="195">
        <f>'Data Plani vs Ejecutado POA2022'!O133</f>
        <v>1</v>
      </c>
      <c r="N124" s="195">
        <f>'Data Plani vs Ejecutado POA2022'!P133</f>
        <v>1</v>
      </c>
      <c r="O124" s="195">
        <f>'Data Plani vs Ejecutado POA2022'!Q133</f>
        <v>1</v>
      </c>
      <c r="P124" s="195">
        <f>'Data Plani vs Ejecutado POA2022'!R133</f>
        <v>1</v>
      </c>
      <c r="Q124" s="30">
        <f>'Data Plani vs Ejecutado POA2022'!T133</f>
        <v>0</v>
      </c>
      <c r="R124" s="30">
        <f>'Data Plani vs Ejecutado POA2022'!U133</f>
        <v>0</v>
      </c>
      <c r="S124" s="73" t="str">
        <f>'Data Plani vs Ejecutado POA2022'!V133</f>
        <v>Solicitud de viáticos</v>
      </c>
      <c r="T124" s="137">
        <f>'Data Plani vs Ejecutado POA2022'!W133</f>
        <v>0</v>
      </c>
      <c r="U124" s="138">
        <f>'Data Plani vs Ejecutado POA2022'!X133</f>
        <v>0</v>
      </c>
      <c r="V124" s="498"/>
      <c r="W124" s="281">
        <f t="shared" si="6"/>
        <v>1</v>
      </c>
      <c r="X124" s="283">
        <f t="shared" si="7"/>
        <v>1</v>
      </c>
      <c r="Y124" s="560"/>
      <c r="Z124" s="285"/>
    </row>
    <row r="125" spans="1:26" s="27" customFormat="1" ht="30" customHeight="1" outlineLevel="2">
      <c r="A125" s="153" t="str">
        <f>'Data Plani vs Ejecutado POA2022'!A134</f>
        <v>Dirección Financiera</v>
      </c>
      <c r="B125" s="140" t="str">
        <f>'Data Plani vs Ejecutado POA2022'!B134</f>
        <v>Codificación del 80 % de los activos fijos de la instución</v>
      </c>
      <c r="C125" s="31" t="str">
        <f>'Data Plani vs Ejecutado POA2022'!C134</f>
        <v>Inspecciones</v>
      </c>
      <c r="D125" s="64" t="s">
        <v>243</v>
      </c>
      <c r="E125" s="30">
        <f>'Data Plani vs Ejecutado POA2022'!E134</f>
        <v>3</v>
      </c>
      <c r="F125" s="30">
        <f>'Data Plani vs Ejecutado POA2022'!F134</f>
        <v>1</v>
      </c>
      <c r="G125" s="30">
        <f>'Data Plani vs Ejecutado POA2022'!G134</f>
        <v>1</v>
      </c>
      <c r="H125" s="30">
        <f>'Data Plani vs Ejecutado POA2022'!I134</f>
        <v>2</v>
      </c>
      <c r="I125" s="30">
        <f>'Data Plani vs Ejecutado POA2022'!J134</f>
        <v>1</v>
      </c>
      <c r="J125" s="30">
        <f>'Data Plani vs Ejecutado POA2022'!K134</f>
        <v>1</v>
      </c>
      <c r="K125" s="195">
        <f>'Data Plani vs Ejecutado POA2022'!L134</f>
        <v>1.5</v>
      </c>
      <c r="L125" s="195">
        <f>'Data Plani vs Ejecutado POA2022'!N134</f>
        <v>1</v>
      </c>
      <c r="M125" s="195">
        <f>'Data Plani vs Ejecutado POA2022'!O134</f>
        <v>1</v>
      </c>
      <c r="N125" s="195">
        <f>'Data Plani vs Ejecutado POA2022'!P134</f>
        <v>1</v>
      </c>
      <c r="O125" s="195">
        <f>'Data Plani vs Ejecutado POA2022'!Q134</f>
        <v>1</v>
      </c>
      <c r="P125" s="195">
        <f>'Data Plani vs Ejecutado POA2022'!R134</f>
        <v>1</v>
      </c>
      <c r="Q125" s="30">
        <f>'Data Plani vs Ejecutado POA2022'!T134</f>
        <v>0</v>
      </c>
      <c r="R125" s="30">
        <f>'Data Plani vs Ejecutado POA2022'!U134</f>
        <v>0</v>
      </c>
      <c r="S125" s="73" t="str">
        <f>'Data Plani vs Ejecutado POA2022'!V134</f>
        <v>Informe de visita</v>
      </c>
      <c r="T125" s="137">
        <f>'Data Plani vs Ejecutado POA2022'!W134</f>
        <v>0</v>
      </c>
      <c r="U125" s="138">
        <f>'Data Plani vs Ejecutado POA2022'!X134</f>
        <v>0</v>
      </c>
      <c r="V125" s="497"/>
      <c r="W125" s="281">
        <f t="shared" si="6"/>
        <v>1</v>
      </c>
      <c r="X125" s="283">
        <f t="shared" si="7"/>
        <v>1</v>
      </c>
      <c r="Y125" s="559"/>
      <c r="Z125" s="285"/>
    </row>
    <row r="126" spans="1:26" s="27" customFormat="1" ht="30" customHeight="1" outlineLevel="2">
      <c r="A126" s="153" t="str">
        <f>'Data Plani vs Ejecutado POA2022'!A135</f>
        <v>Dirección Financiera</v>
      </c>
      <c r="B126" s="140" t="str">
        <f>'Data Plani vs Ejecutado POA2022'!B135</f>
        <v>Contabilidad</v>
      </c>
      <c r="C126" s="31" t="str">
        <f>'Data Plani vs Ejecutado POA2022'!C135</f>
        <v>Libramientos</v>
      </c>
      <c r="D126" s="64" t="s">
        <v>244</v>
      </c>
      <c r="E126" s="30">
        <f>'Data Plani vs Ejecutado POA2022'!E135</f>
        <v>90</v>
      </c>
      <c r="F126" s="30">
        <f>'Data Plani vs Ejecutado POA2022'!F135</f>
        <v>150</v>
      </c>
      <c r="G126" s="30">
        <f>'Data Plani vs Ejecutado POA2022'!G135</f>
        <v>150</v>
      </c>
      <c r="H126" s="30">
        <f>'Data Plani vs Ejecutado POA2022'!I135</f>
        <v>90</v>
      </c>
      <c r="I126" s="30">
        <f>'Data Plani vs Ejecutado POA2022'!J135</f>
        <v>150</v>
      </c>
      <c r="J126" s="30">
        <f>'Data Plani vs Ejecutado POA2022'!K135</f>
        <v>150</v>
      </c>
      <c r="K126" s="195">
        <f>'Data Plani vs Ejecutado POA2022'!L135</f>
        <v>1</v>
      </c>
      <c r="L126" s="195">
        <f>'Data Plani vs Ejecutado POA2022'!N135</f>
        <v>1</v>
      </c>
      <c r="M126" s="195">
        <f>'Data Plani vs Ejecutado POA2022'!O135</f>
        <v>1</v>
      </c>
      <c r="N126" s="195">
        <f>'Data Plani vs Ejecutado POA2022'!P135</f>
        <v>1</v>
      </c>
      <c r="O126" s="195">
        <f>'Data Plani vs Ejecutado POA2022'!Q135</f>
        <v>1</v>
      </c>
      <c r="P126" s="195">
        <f>'Data Plani vs Ejecutado POA2022'!R135</f>
        <v>1</v>
      </c>
      <c r="Q126" s="26">
        <f>'Data Plani vs Ejecutado POA2022'!T135</f>
        <v>2</v>
      </c>
      <c r="R126" s="30">
        <f>'Data Plani vs Ejecutado POA2022'!U135</f>
        <v>2</v>
      </c>
      <c r="S126" s="73" t="str">
        <f>'Data Plani vs Ejecutado POA2022'!V135</f>
        <v>Solicitud de libramiento</v>
      </c>
      <c r="T126" s="137">
        <f>'Data Plani vs Ejecutado POA2022'!W135</f>
        <v>0</v>
      </c>
      <c r="U126" s="138">
        <f>'Data Plani vs Ejecutado POA2022'!X135</f>
        <v>0</v>
      </c>
      <c r="V126" s="496" t="s">
        <v>244</v>
      </c>
      <c r="W126" s="276">
        <f ca="1">W126:W137=IF(X126&gt;100%,100%,AVERAGE(L126,N126,P126))</f>
        <v>0</v>
      </c>
      <c r="X126" s="283">
        <f t="shared" si="7"/>
        <v>1</v>
      </c>
      <c r="Y126" s="558">
        <v>0.88</v>
      </c>
      <c r="Z126" s="285"/>
    </row>
    <row r="127" spans="1:26" s="27" customFormat="1" ht="30" customHeight="1" outlineLevel="2">
      <c r="A127" s="153" t="str">
        <f>'Data Plani vs Ejecutado POA2022'!A137</f>
        <v>Dirección Financiera</v>
      </c>
      <c r="B127" s="140" t="str">
        <f>'Data Plani vs Ejecutado POA2022'!B137</f>
        <v>Revisión y Control</v>
      </c>
      <c r="C127" s="31" t="str">
        <f>'Data Plani vs Ejecutado POA2022'!C137</f>
        <v>Revisión</v>
      </c>
      <c r="D127" s="135" t="s">
        <v>245</v>
      </c>
      <c r="E127" s="30">
        <f>'Data Plani vs Ejecutado POA2022'!E137</f>
        <v>100</v>
      </c>
      <c r="F127" s="30">
        <f>'Data Plani vs Ejecutado POA2022'!F137</f>
        <v>360</v>
      </c>
      <c r="G127" s="30">
        <f>'Data Plani vs Ejecutado POA2022'!G137</f>
        <v>300</v>
      </c>
      <c r="H127" s="30">
        <f>'Data Plani vs Ejecutado POA2022'!I137</f>
        <v>260</v>
      </c>
      <c r="I127" s="30">
        <f>'Data Plani vs Ejecutado POA2022'!J137</f>
        <v>360</v>
      </c>
      <c r="J127" s="30">
        <f>'Data Plani vs Ejecutado POA2022'!K137</f>
        <v>360</v>
      </c>
      <c r="K127" s="195">
        <f>'Data Plani vs Ejecutado POA2022'!L137</f>
        <v>0.38461538461538464</v>
      </c>
      <c r="L127" s="195">
        <f>'Data Plani vs Ejecutado POA2022'!N137</f>
        <v>0.38461538461538464</v>
      </c>
      <c r="M127" s="195">
        <f>'Data Plani vs Ejecutado POA2022'!O137</f>
        <v>1</v>
      </c>
      <c r="N127" s="195">
        <f>'Data Plani vs Ejecutado POA2022'!P137</f>
        <v>1</v>
      </c>
      <c r="O127" s="195">
        <f>'Data Plani vs Ejecutado POA2022'!Q137</f>
        <v>0.83333333333333337</v>
      </c>
      <c r="P127" s="195">
        <f>'Data Plani vs Ejecutado POA2022'!R137</f>
        <v>0.83333333333333337</v>
      </c>
      <c r="Q127" s="30">
        <f>'Data Plani vs Ejecutado POA2022'!T137</f>
        <v>2</v>
      </c>
      <c r="R127" s="30">
        <f>'Data Plani vs Ejecutado POA2022'!U137</f>
        <v>2</v>
      </c>
      <c r="S127" s="135" t="str">
        <f>'Data Plani vs Ejecutado POA2022'!V137</f>
        <v>Acentamiento en el libro para control y Firma del responsable</v>
      </c>
      <c r="T127" s="135" t="str">
        <f>'Data Plani vs Ejecutado POA2022'!W137</f>
        <v xml:space="preserve">procesos revisados, controlados y reportados al SIGEF  </v>
      </c>
      <c r="U127" s="138">
        <f>'Data Plani vs Ejecutado POA2022'!X137</f>
        <v>0</v>
      </c>
      <c r="V127" s="498"/>
      <c r="W127" s="276">
        <f t="shared" ref="W127:W158" si="8">IF(X127&gt;100%,100%,AVERAGE(L127,N127,P127))</f>
        <v>0.73931623931623935</v>
      </c>
      <c r="X127" s="283">
        <f t="shared" si="7"/>
        <v>0.73931623931623935</v>
      </c>
      <c r="Y127" s="560"/>
      <c r="Z127" s="285"/>
    </row>
    <row r="128" spans="1:26" s="27" customFormat="1" ht="30" customHeight="1" outlineLevel="2">
      <c r="A128" s="153" t="str">
        <f>'Data Plani vs Ejecutado POA2022'!A138</f>
        <v>Dirección Financiera</v>
      </c>
      <c r="B128" s="140" t="str">
        <f>'Data Plani vs Ejecutado POA2022'!B138</f>
        <v>Revisión y Control</v>
      </c>
      <c r="C128" s="31" t="str">
        <f>'Data Plani vs Ejecutado POA2022'!C138</f>
        <v>Revisión</v>
      </c>
      <c r="D128" s="135" t="s">
        <v>245</v>
      </c>
      <c r="E128" s="30">
        <f>'Data Plani vs Ejecutado POA2022'!E138</f>
        <v>24</v>
      </c>
      <c r="F128" s="30">
        <f>'Data Plani vs Ejecutado POA2022'!F138</f>
        <v>24</v>
      </c>
      <c r="G128" s="30">
        <f>'Data Plani vs Ejecutado POA2022'!G138</f>
        <v>20</v>
      </c>
      <c r="H128" s="30">
        <f>'Data Plani vs Ejecutado POA2022'!I138</f>
        <v>24</v>
      </c>
      <c r="I128" s="30">
        <f>'Data Plani vs Ejecutado POA2022'!J138</f>
        <v>24</v>
      </c>
      <c r="J128" s="30">
        <f>'Data Plani vs Ejecutado POA2022'!K138</f>
        <v>24</v>
      </c>
      <c r="K128" s="195">
        <f>'Data Plani vs Ejecutado POA2022'!L138</f>
        <v>1</v>
      </c>
      <c r="L128" s="195">
        <f>'Data Plani vs Ejecutado POA2022'!N138</f>
        <v>1</v>
      </c>
      <c r="M128" s="195">
        <f>'Data Plani vs Ejecutado POA2022'!O138</f>
        <v>1</v>
      </c>
      <c r="N128" s="195">
        <f>'Data Plani vs Ejecutado POA2022'!P138</f>
        <v>1</v>
      </c>
      <c r="O128" s="195">
        <f>'Data Plani vs Ejecutado POA2022'!Q138</f>
        <v>0.83333333333333337</v>
      </c>
      <c r="P128" s="195">
        <f>'Data Plani vs Ejecutado POA2022'!R138</f>
        <v>0.83333333333333337</v>
      </c>
      <c r="Q128" s="30">
        <f>'Data Plani vs Ejecutado POA2022'!T138</f>
        <v>1</v>
      </c>
      <c r="R128" s="30">
        <f>'Data Plani vs Ejecutado POA2022'!U138</f>
        <v>1</v>
      </c>
      <c r="S128" s="137">
        <f>'Data Plani vs Ejecutado POA2022'!V138</f>
        <v>0</v>
      </c>
      <c r="T128" s="137">
        <f>'Data Plani vs Ejecutado POA2022'!W138</f>
        <v>0</v>
      </c>
      <c r="U128" s="138">
        <f>'Data Plani vs Ejecutado POA2022'!X138</f>
        <v>0</v>
      </c>
      <c r="V128" s="498"/>
      <c r="W128" s="276">
        <f t="shared" si="8"/>
        <v>0.94444444444444453</v>
      </c>
      <c r="X128" s="283">
        <f t="shared" si="7"/>
        <v>0.94444444444444453</v>
      </c>
      <c r="Y128" s="560"/>
      <c r="Z128" s="285"/>
    </row>
    <row r="129" spans="1:26" s="27" customFormat="1" ht="30" customHeight="1" outlineLevel="2">
      <c r="A129" s="153" t="str">
        <f>'Data Plani vs Ejecutado POA2022'!A139</f>
        <v>Dirección Financiera</v>
      </c>
      <c r="B129" s="140" t="str">
        <f>'Data Plani vs Ejecutado POA2022'!B139</f>
        <v>Revisión y Control</v>
      </c>
      <c r="C129" s="31" t="str">
        <f>'Data Plani vs Ejecutado POA2022'!C139</f>
        <v>Revisión</v>
      </c>
      <c r="D129" s="135" t="s">
        <v>245</v>
      </c>
      <c r="E129" s="30">
        <f>'Data Plani vs Ejecutado POA2022'!E139</f>
        <v>78</v>
      </c>
      <c r="F129" s="30">
        <f>'Data Plani vs Ejecutado POA2022'!F139</f>
        <v>120</v>
      </c>
      <c r="G129" s="30">
        <f>'Data Plani vs Ejecutado POA2022'!G139</f>
        <v>100</v>
      </c>
      <c r="H129" s="30">
        <f>'Data Plani vs Ejecutado POA2022'!I139</f>
        <v>78</v>
      </c>
      <c r="I129" s="30">
        <f>'Data Plani vs Ejecutado POA2022'!J139</f>
        <v>120</v>
      </c>
      <c r="J129" s="30">
        <f>'Data Plani vs Ejecutado POA2022'!K139</f>
        <v>120</v>
      </c>
      <c r="K129" s="195">
        <f>'Data Plani vs Ejecutado POA2022'!L139</f>
        <v>1</v>
      </c>
      <c r="L129" s="195">
        <f>'Data Plani vs Ejecutado POA2022'!N139</f>
        <v>1</v>
      </c>
      <c r="M129" s="195">
        <f>'Data Plani vs Ejecutado POA2022'!O139</f>
        <v>1</v>
      </c>
      <c r="N129" s="195">
        <f>'Data Plani vs Ejecutado POA2022'!P139</f>
        <v>1</v>
      </c>
      <c r="O129" s="195">
        <f>'Data Plani vs Ejecutado POA2022'!Q139</f>
        <v>0.83333333333333337</v>
      </c>
      <c r="P129" s="195">
        <f>'Data Plani vs Ejecutado POA2022'!R139</f>
        <v>0.83333333333333337</v>
      </c>
      <c r="Q129" s="30">
        <f>'Data Plani vs Ejecutado POA2022'!T139</f>
        <v>1</v>
      </c>
      <c r="R129" s="30">
        <f>'Data Plani vs Ejecutado POA2022'!U139</f>
        <v>1</v>
      </c>
      <c r="S129" s="137">
        <f>'Data Plani vs Ejecutado POA2022'!V139</f>
        <v>0</v>
      </c>
      <c r="T129" s="137">
        <f>'Data Plani vs Ejecutado POA2022'!W139</f>
        <v>0</v>
      </c>
      <c r="U129" s="138">
        <f>'Data Plani vs Ejecutado POA2022'!X139</f>
        <v>0</v>
      </c>
      <c r="V129" s="498"/>
      <c r="W129" s="276">
        <f t="shared" si="8"/>
        <v>0.94444444444444453</v>
      </c>
      <c r="X129" s="283">
        <f t="shared" si="7"/>
        <v>0.94444444444444453</v>
      </c>
      <c r="Y129" s="560"/>
      <c r="Z129" s="285"/>
    </row>
    <row r="130" spans="1:26" s="27" customFormat="1" ht="30" customHeight="1" outlineLevel="2">
      <c r="A130" s="153" t="str">
        <f>'Data Plani vs Ejecutado POA2022'!A140</f>
        <v>Dirección Financiera</v>
      </c>
      <c r="B130" s="140" t="str">
        <f>'Data Plani vs Ejecutado POA2022'!B140</f>
        <v>Revisión y Control</v>
      </c>
      <c r="C130" s="31" t="str">
        <f>'Data Plani vs Ejecutado POA2022'!C140</f>
        <v>Verificación</v>
      </c>
      <c r="D130" s="135" t="s">
        <v>245</v>
      </c>
      <c r="E130" s="30">
        <f>'Data Plani vs Ejecutado POA2022'!E140</f>
        <v>5</v>
      </c>
      <c r="F130" s="30">
        <f>'Data Plani vs Ejecutado POA2022'!F140</f>
        <v>20</v>
      </c>
      <c r="G130" s="30">
        <f>'Data Plani vs Ejecutado POA2022'!G140</f>
        <v>12</v>
      </c>
      <c r="H130" s="30">
        <f>'Data Plani vs Ejecutado POA2022'!I140</f>
        <v>5</v>
      </c>
      <c r="I130" s="30">
        <f>'Data Plani vs Ejecutado POA2022'!J140</f>
        <v>20</v>
      </c>
      <c r="J130" s="30">
        <f>'Data Plani vs Ejecutado POA2022'!K140</f>
        <v>12</v>
      </c>
      <c r="K130" s="195">
        <f>'Data Plani vs Ejecutado POA2022'!L140</f>
        <v>1</v>
      </c>
      <c r="L130" s="195">
        <f>'Data Plani vs Ejecutado POA2022'!N140</f>
        <v>1</v>
      </c>
      <c r="M130" s="195">
        <f>'Data Plani vs Ejecutado POA2022'!O140</f>
        <v>1</v>
      </c>
      <c r="N130" s="195">
        <f>'Data Plani vs Ejecutado POA2022'!P140</f>
        <v>1</v>
      </c>
      <c r="O130" s="195">
        <f>'Data Plani vs Ejecutado POA2022'!Q140</f>
        <v>1</v>
      </c>
      <c r="P130" s="195">
        <f>'Data Plani vs Ejecutado POA2022'!R140</f>
        <v>1</v>
      </c>
      <c r="Q130" s="30">
        <f>'Data Plani vs Ejecutado POA2022'!T140</f>
        <v>1</v>
      </c>
      <c r="R130" s="30">
        <f>'Data Plani vs Ejecutado POA2022'!U140</f>
        <v>1</v>
      </c>
      <c r="S130" s="137">
        <f>'Data Plani vs Ejecutado POA2022'!V140</f>
        <v>0</v>
      </c>
      <c r="T130" s="137">
        <f>'Data Plani vs Ejecutado POA2022'!W140</f>
        <v>0</v>
      </c>
      <c r="U130" s="138">
        <f>'Data Plani vs Ejecutado POA2022'!X140</f>
        <v>0</v>
      </c>
      <c r="V130" s="498"/>
      <c r="W130" s="276">
        <f t="shared" si="8"/>
        <v>1</v>
      </c>
      <c r="X130" s="283">
        <f t="shared" si="7"/>
        <v>1</v>
      </c>
      <c r="Y130" s="560"/>
      <c r="Z130" s="285"/>
    </row>
    <row r="131" spans="1:26" s="27" customFormat="1" ht="30" customHeight="1" outlineLevel="2">
      <c r="A131" s="153" t="str">
        <f>'Data Plani vs Ejecutado POA2022'!A141</f>
        <v>Dirección Financiera</v>
      </c>
      <c r="B131" s="140" t="str">
        <f>'Data Plani vs Ejecutado POA2022'!B141</f>
        <v>Revisión y Control</v>
      </c>
      <c r="C131" s="31" t="str">
        <f>'Data Plani vs Ejecutado POA2022'!C141</f>
        <v>Validación</v>
      </c>
      <c r="D131" s="135" t="s">
        <v>245</v>
      </c>
      <c r="E131" s="30">
        <f>'Data Plani vs Ejecutado POA2022'!E141</f>
        <v>367</v>
      </c>
      <c r="F131" s="30">
        <f>'Data Plani vs Ejecutado POA2022'!F141</f>
        <v>524</v>
      </c>
      <c r="G131" s="30">
        <f>'Data Plani vs Ejecutado POA2022'!G141</f>
        <v>524</v>
      </c>
      <c r="H131" s="30">
        <f>'Data Plani vs Ejecutado POA2022'!I141</f>
        <v>367</v>
      </c>
      <c r="I131" s="30">
        <f>'Data Plani vs Ejecutado POA2022'!J141</f>
        <v>524</v>
      </c>
      <c r="J131" s="30">
        <f>'Data Plani vs Ejecutado POA2022'!K141</f>
        <v>516</v>
      </c>
      <c r="K131" s="195">
        <f>'Data Plani vs Ejecutado POA2022'!L141</f>
        <v>1</v>
      </c>
      <c r="L131" s="195">
        <f>'Data Plani vs Ejecutado POA2022'!N141</f>
        <v>1</v>
      </c>
      <c r="M131" s="195">
        <f>'Data Plani vs Ejecutado POA2022'!O141</f>
        <v>1</v>
      </c>
      <c r="N131" s="195">
        <f>'Data Plani vs Ejecutado POA2022'!P141</f>
        <v>1</v>
      </c>
      <c r="O131" s="195">
        <f>'Data Plani vs Ejecutado POA2022'!Q141</f>
        <v>1.0155038759689923</v>
      </c>
      <c r="P131" s="195">
        <f>'Data Plani vs Ejecutado POA2022'!R141</f>
        <v>1</v>
      </c>
      <c r="Q131" s="30">
        <f>'Data Plani vs Ejecutado POA2022'!T141</f>
        <v>1</v>
      </c>
      <c r="R131" s="30">
        <f>'Data Plani vs Ejecutado POA2022'!U141</f>
        <v>1</v>
      </c>
      <c r="S131" s="139">
        <f>'Data Plani vs Ejecutado POA2022'!V141</f>
        <v>0</v>
      </c>
      <c r="T131" s="137">
        <f>'Data Plani vs Ejecutado POA2022'!W141</f>
        <v>0</v>
      </c>
      <c r="U131" s="138">
        <f>'Data Plani vs Ejecutado POA2022'!X141</f>
        <v>0</v>
      </c>
      <c r="V131" s="498"/>
      <c r="W131" s="276">
        <f t="shared" si="8"/>
        <v>1</v>
      </c>
      <c r="X131" s="283">
        <f t="shared" si="7"/>
        <v>1</v>
      </c>
      <c r="Y131" s="560"/>
      <c r="Z131" s="285"/>
    </row>
    <row r="132" spans="1:26" s="27" customFormat="1" ht="30" customHeight="1" outlineLevel="2">
      <c r="A132" s="153" t="str">
        <f>'Data Plani vs Ejecutado POA2022'!A143</f>
        <v>Dirección Financiera</v>
      </c>
      <c r="B132" s="140" t="str">
        <f>'Data Plani vs Ejecutado POA2022'!B143</f>
        <v>Presupuesto</v>
      </c>
      <c r="C132" s="31" t="str">
        <f>'Data Plani vs Ejecutado POA2022'!C143</f>
        <v>Modificaciones</v>
      </c>
      <c r="D132" s="135" t="s">
        <v>245</v>
      </c>
      <c r="E132" s="30">
        <f>'Data Plani vs Ejecutado POA2022'!E143</f>
        <v>7</v>
      </c>
      <c r="F132" s="30">
        <f>'Data Plani vs Ejecutado POA2022'!F143</f>
        <v>6</v>
      </c>
      <c r="G132" s="30">
        <f>'Data Plani vs Ejecutado POA2022'!G143</f>
        <v>5</v>
      </c>
      <c r="H132" s="30">
        <f>'Data Plani vs Ejecutado POA2022'!I143</f>
        <v>7</v>
      </c>
      <c r="I132" s="30">
        <f>'Data Plani vs Ejecutado POA2022'!J143</f>
        <v>6</v>
      </c>
      <c r="J132" s="30">
        <f>'Data Plani vs Ejecutado POA2022'!K143</f>
        <v>6</v>
      </c>
      <c r="K132" s="195">
        <f>'Data Plani vs Ejecutado POA2022'!L143</f>
        <v>1</v>
      </c>
      <c r="L132" s="195">
        <f>'Data Plani vs Ejecutado POA2022'!N143</f>
        <v>1</v>
      </c>
      <c r="M132" s="195">
        <f>'Data Plani vs Ejecutado POA2022'!O143</f>
        <v>1</v>
      </c>
      <c r="N132" s="195">
        <f>'Data Plani vs Ejecutado POA2022'!P143</f>
        <v>1</v>
      </c>
      <c r="O132" s="195">
        <f>'Data Plani vs Ejecutado POA2022'!Q143</f>
        <v>0.83333333333333337</v>
      </c>
      <c r="P132" s="195">
        <f>'Data Plani vs Ejecutado POA2022'!R143</f>
        <v>0.83333333333333337</v>
      </c>
      <c r="Q132" s="30">
        <f>'Data Plani vs Ejecutado POA2022'!T143</f>
        <v>4</v>
      </c>
      <c r="R132" s="30">
        <f>'Data Plani vs Ejecutado POA2022'!U143</f>
        <v>4</v>
      </c>
      <c r="S132" s="137">
        <f>'Data Plani vs Ejecutado POA2022'!V143</f>
        <v>0</v>
      </c>
      <c r="T132" s="137">
        <f>'Data Plani vs Ejecutado POA2022'!W143</f>
        <v>0</v>
      </c>
      <c r="U132" s="138">
        <f>'Data Plani vs Ejecutado POA2022'!X143</f>
        <v>0</v>
      </c>
      <c r="V132" s="498"/>
      <c r="W132" s="276">
        <f t="shared" si="8"/>
        <v>0.94444444444444453</v>
      </c>
      <c r="X132" s="283">
        <f t="shared" si="7"/>
        <v>0.94444444444444453</v>
      </c>
      <c r="Y132" s="560"/>
      <c r="Z132" s="285"/>
    </row>
    <row r="133" spans="1:26" s="27" customFormat="1" ht="30" customHeight="1" outlineLevel="2">
      <c r="A133" s="153" t="str">
        <f>'Data Plani vs Ejecutado POA2022'!A144</f>
        <v>Dirección Financiera</v>
      </c>
      <c r="B133" s="140" t="str">
        <f>'Data Plani vs Ejecutado POA2022'!B144</f>
        <v>Presupuesto</v>
      </c>
      <c r="C133" s="31" t="str">
        <f>'Data Plani vs Ejecutado POA2022'!C144</f>
        <v>Ejecución</v>
      </c>
      <c r="D133" s="135" t="s">
        <v>245</v>
      </c>
      <c r="E133" s="30">
        <f>'Data Plani vs Ejecutado POA2022'!E144</f>
        <v>3</v>
      </c>
      <c r="F133" s="30">
        <f>'Data Plani vs Ejecutado POA2022'!F144</f>
        <v>3</v>
      </c>
      <c r="G133" s="30">
        <f>'Data Plani vs Ejecutado POA2022'!G144</f>
        <v>3</v>
      </c>
      <c r="H133" s="30">
        <f>'Data Plani vs Ejecutado POA2022'!I144</f>
        <v>3</v>
      </c>
      <c r="I133" s="30">
        <f>'Data Plani vs Ejecutado POA2022'!J144</f>
        <v>3</v>
      </c>
      <c r="J133" s="30">
        <f>'Data Plani vs Ejecutado POA2022'!K144</f>
        <v>3</v>
      </c>
      <c r="K133" s="195">
        <f>'Data Plani vs Ejecutado POA2022'!L144</f>
        <v>1</v>
      </c>
      <c r="L133" s="195">
        <f>'Data Plani vs Ejecutado POA2022'!N144</f>
        <v>1</v>
      </c>
      <c r="M133" s="195">
        <f>'Data Plani vs Ejecutado POA2022'!O144</f>
        <v>1</v>
      </c>
      <c r="N133" s="195">
        <f>'Data Plani vs Ejecutado POA2022'!P144</f>
        <v>1</v>
      </c>
      <c r="O133" s="195">
        <f>'Data Plani vs Ejecutado POA2022'!Q144</f>
        <v>1</v>
      </c>
      <c r="P133" s="195">
        <f>'Data Plani vs Ejecutado POA2022'!R144</f>
        <v>1</v>
      </c>
      <c r="Q133" s="30">
        <f>'Data Plani vs Ejecutado POA2022'!T144</f>
        <v>2</v>
      </c>
      <c r="R133" s="30">
        <f>'Data Plani vs Ejecutado POA2022'!U144</f>
        <v>2</v>
      </c>
      <c r="S133" s="139">
        <f>'Data Plani vs Ejecutado POA2022'!V144</f>
        <v>0</v>
      </c>
      <c r="T133" s="137">
        <f>'Data Plani vs Ejecutado POA2022'!W144</f>
        <v>0</v>
      </c>
      <c r="U133" s="138">
        <f>'Data Plani vs Ejecutado POA2022'!X144</f>
        <v>0</v>
      </c>
      <c r="V133" s="498"/>
      <c r="W133" s="276">
        <f t="shared" si="8"/>
        <v>1</v>
      </c>
      <c r="X133" s="283">
        <f t="shared" si="7"/>
        <v>1</v>
      </c>
      <c r="Y133" s="560"/>
      <c r="Z133" s="285"/>
    </row>
    <row r="134" spans="1:26" s="27" customFormat="1" ht="30" customHeight="1" outlineLevel="2">
      <c r="A134" s="153" t="str">
        <f>'Data Plani vs Ejecutado POA2022'!A145</f>
        <v>Dirección Financiera</v>
      </c>
      <c r="B134" s="140" t="str">
        <f>'Data Plani vs Ejecutado POA2022'!B145</f>
        <v>Presupuesto</v>
      </c>
      <c r="C134" s="31" t="str">
        <f>'Data Plani vs Ejecutado POA2022'!C145</f>
        <v>Certificación</v>
      </c>
      <c r="D134" s="135" t="s">
        <v>245</v>
      </c>
      <c r="E134" s="30">
        <f>'Data Plani vs Ejecutado POA2022'!E145</f>
        <v>80</v>
      </c>
      <c r="F134" s="30">
        <f>'Data Plani vs Ejecutado POA2022'!F145</f>
        <v>90</v>
      </c>
      <c r="G134" s="30">
        <f>'Data Plani vs Ejecutado POA2022'!G145</f>
        <v>80</v>
      </c>
      <c r="H134" s="30">
        <f>'Data Plani vs Ejecutado POA2022'!I145</f>
        <v>80</v>
      </c>
      <c r="I134" s="30">
        <f>'Data Plani vs Ejecutado POA2022'!J145</f>
        <v>90</v>
      </c>
      <c r="J134" s="30">
        <f>'Data Plani vs Ejecutado POA2022'!K145</f>
        <v>90</v>
      </c>
      <c r="K134" s="195">
        <f>'Data Plani vs Ejecutado POA2022'!L145</f>
        <v>1</v>
      </c>
      <c r="L134" s="195">
        <f>'Data Plani vs Ejecutado POA2022'!N145</f>
        <v>1</v>
      </c>
      <c r="M134" s="195">
        <f>'Data Plani vs Ejecutado POA2022'!O145</f>
        <v>1</v>
      </c>
      <c r="N134" s="195">
        <f>'Data Plani vs Ejecutado POA2022'!P145</f>
        <v>1</v>
      </c>
      <c r="O134" s="195">
        <f>'Data Plani vs Ejecutado POA2022'!Q145</f>
        <v>0.88888888888888884</v>
      </c>
      <c r="P134" s="195">
        <f>'Data Plani vs Ejecutado POA2022'!R145</f>
        <v>0.88888888888888884</v>
      </c>
      <c r="Q134" s="30">
        <f>'Data Plani vs Ejecutado POA2022'!T145</f>
        <v>2</v>
      </c>
      <c r="R134" s="30">
        <f>'Data Plani vs Ejecutado POA2022'!U145</f>
        <v>2</v>
      </c>
      <c r="S134" s="73" t="str">
        <f>'Data Plani vs Ejecutado POA2022'!V145</f>
        <v>Acentamiento en el libro para control y Firma del responsable y reporte del SIGEF</v>
      </c>
      <c r="T134" s="137">
        <f>'Data Plani vs Ejecutado POA2022'!W145</f>
        <v>0</v>
      </c>
      <c r="U134" s="138">
        <f>'Data Plani vs Ejecutado POA2022'!X145</f>
        <v>0</v>
      </c>
      <c r="V134" s="498"/>
      <c r="W134" s="276">
        <f t="shared" si="8"/>
        <v>0.96296296296296291</v>
      </c>
      <c r="X134" s="283">
        <f t="shared" si="7"/>
        <v>0.96296296296296291</v>
      </c>
      <c r="Y134" s="560"/>
      <c r="Z134" s="285"/>
    </row>
    <row r="135" spans="1:26" s="27" customFormat="1" ht="30" customHeight="1" outlineLevel="2">
      <c r="A135" s="153" t="str">
        <f>'Data Plani vs Ejecutado POA2022'!A146</f>
        <v>Dirección Financiera</v>
      </c>
      <c r="B135" s="140" t="str">
        <f>'Data Plani vs Ejecutado POA2022'!B146</f>
        <v>Presupuesto</v>
      </c>
      <c r="C135" s="31" t="str">
        <f>'Data Plani vs Ejecutado POA2022'!C146</f>
        <v>Ejecución</v>
      </c>
      <c r="D135" s="135" t="s">
        <v>245</v>
      </c>
      <c r="E135" s="30">
        <f>'Data Plani vs Ejecutado POA2022'!E146</f>
        <v>3</v>
      </c>
      <c r="F135" s="30">
        <f>'Data Plani vs Ejecutado POA2022'!F146</f>
        <v>3</v>
      </c>
      <c r="G135" s="30">
        <f>'Data Plani vs Ejecutado POA2022'!G146</f>
        <v>3</v>
      </c>
      <c r="H135" s="30">
        <f>'Data Plani vs Ejecutado POA2022'!I146</f>
        <v>3</v>
      </c>
      <c r="I135" s="30">
        <f>'Data Plani vs Ejecutado POA2022'!J146</f>
        <v>3</v>
      </c>
      <c r="J135" s="30">
        <f>'Data Plani vs Ejecutado POA2022'!K146</f>
        <v>3</v>
      </c>
      <c r="K135" s="195">
        <f>'Data Plani vs Ejecutado POA2022'!L146</f>
        <v>1</v>
      </c>
      <c r="L135" s="195">
        <f>'Data Plani vs Ejecutado POA2022'!N146</f>
        <v>1</v>
      </c>
      <c r="M135" s="195">
        <f>'Data Plani vs Ejecutado POA2022'!O146</f>
        <v>1</v>
      </c>
      <c r="N135" s="195">
        <f>'Data Plani vs Ejecutado POA2022'!P146</f>
        <v>1</v>
      </c>
      <c r="O135" s="195">
        <f>'Data Plani vs Ejecutado POA2022'!Q146</f>
        <v>1</v>
      </c>
      <c r="P135" s="195">
        <f>'Data Plani vs Ejecutado POA2022'!R146</f>
        <v>1</v>
      </c>
      <c r="Q135" s="30">
        <f>'Data Plani vs Ejecutado POA2022'!T146</f>
        <v>2</v>
      </c>
      <c r="R135" s="30">
        <f>'Data Plani vs Ejecutado POA2022'!U146</f>
        <v>2</v>
      </c>
      <c r="S135" s="135" t="str">
        <f>'Data Plani vs Ejecutado POA2022'!V146</f>
        <v>Reporte del SIGEF</v>
      </c>
      <c r="T135" s="137">
        <f>'Data Plani vs Ejecutado POA2022'!W146</f>
        <v>0</v>
      </c>
      <c r="U135" s="138">
        <f>'Data Plani vs Ejecutado POA2022'!X146</f>
        <v>0</v>
      </c>
      <c r="V135" s="498"/>
      <c r="W135" s="276">
        <f t="shared" si="8"/>
        <v>1</v>
      </c>
      <c r="X135" s="283">
        <f t="shared" si="7"/>
        <v>1</v>
      </c>
      <c r="Y135" s="560"/>
      <c r="Z135" s="285"/>
    </row>
    <row r="136" spans="1:26" s="27" customFormat="1" ht="30" customHeight="1" outlineLevel="2">
      <c r="A136" s="153" t="str">
        <f>'Data Plani vs Ejecutado POA2022'!A147</f>
        <v>Dirección Financiera</v>
      </c>
      <c r="B136" s="140" t="str">
        <f>'Data Plani vs Ejecutado POA2022'!B147</f>
        <v>Presupuesto</v>
      </c>
      <c r="C136" s="31" t="str">
        <f>'Data Plani vs Ejecutado POA2022'!C147</f>
        <v>Apropiación</v>
      </c>
      <c r="D136" s="135" t="s">
        <v>245</v>
      </c>
      <c r="E136" s="30">
        <f>'Data Plani vs Ejecutado POA2022'!E147</f>
        <v>8</v>
      </c>
      <c r="F136" s="30">
        <f>'Data Plani vs Ejecutado POA2022'!F147</f>
        <v>10</v>
      </c>
      <c r="G136" s="30">
        <f>'Data Plani vs Ejecutado POA2022'!G147</f>
        <v>7</v>
      </c>
      <c r="H136" s="30">
        <f>'Data Plani vs Ejecutado POA2022'!I147</f>
        <v>8</v>
      </c>
      <c r="I136" s="30">
        <f>'Data Plani vs Ejecutado POA2022'!J147</f>
        <v>10</v>
      </c>
      <c r="J136" s="30">
        <f>'Data Plani vs Ejecutado POA2022'!K147</f>
        <v>9</v>
      </c>
      <c r="K136" s="195">
        <f>'Data Plani vs Ejecutado POA2022'!L147</f>
        <v>1</v>
      </c>
      <c r="L136" s="195">
        <f>'Data Plani vs Ejecutado POA2022'!N147</f>
        <v>1</v>
      </c>
      <c r="M136" s="195">
        <f>'Data Plani vs Ejecutado POA2022'!O147</f>
        <v>1</v>
      </c>
      <c r="N136" s="195">
        <f>'Data Plani vs Ejecutado POA2022'!P147</f>
        <v>1</v>
      </c>
      <c r="O136" s="195">
        <f>'Data Plani vs Ejecutado POA2022'!Q147</f>
        <v>0.77777777777777779</v>
      </c>
      <c r="P136" s="195">
        <f>'Data Plani vs Ejecutado POA2022'!R147</f>
        <v>0.77777777777777779</v>
      </c>
      <c r="Q136" s="30">
        <f>'Data Plani vs Ejecutado POA2022'!T147</f>
        <v>2</v>
      </c>
      <c r="R136" s="30">
        <f>'Data Plani vs Ejecutado POA2022'!U147</f>
        <v>2</v>
      </c>
      <c r="S136" s="137">
        <f>'Data Plani vs Ejecutado POA2022'!V147</f>
        <v>0</v>
      </c>
      <c r="T136" s="137">
        <f>'Data Plani vs Ejecutado POA2022'!W147</f>
        <v>0</v>
      </c>
      <c r="U136" s="138">
        <f>'Data Plani vs Ejecutado POA2022'!X147</f>
        <v>0</v>
      </c>
      <c r="V136" s="498"/>
      <c r="W136" s="276">
        <f t="shared" si="8"/>
        <v>0.92592592592592593</v>
      </c>
      <c r="X136" s="283">
        <f t="shared" si="7"/>
        <v>0.92592592592592593</v>
      </c>
      <c r="Y136" s="560"/>
      <c r="Z136" s="285"/>
    </row>
    <row r="137" spans="1:26" s="27" customFormat="1" ht="30" customHeight="1" outlineLevel="2">
      <c r="A137" s="153" t="str">
        <f>'Data Plani vs Ejecutado POA2022'!A148</f>
        <v>Dirección Financiera</v>
      </c>
      <c r="B137" s="140" t="str">
        <f>'Data Plani vs Ejecutado POA2022'!B148</f>
        <v>Presupuesto</v>
      </c>
      <c r="C137" s="31" t="str">
        <f>'Data Plani vs Ejecutado POA2022'!C148</f>
        <v>Ejecución</v>
      </c>
      <c r="D137" s="135" t="s">
        <v>245</v>
      </c>
      <c r="E137" s="30">
        <f>'Data Plani vs Ejecutado POA2022'!E148</f>
        <v>1</v>
      </c>
      <c r="F137" s="30">
        <f>'Data Plani vs Ejecutado POA2022'!F148</f>
        <v>1</v>
      </c>
      <c r="G137" s="30">
        <f>'Data Plani vs Ejecutado POA2022'!G148</f>
        <v>1</v>
      </c>
      <c r="H137" s="30">
        <f>'Data Plani vs Ejecutado POA2022'!I148</f>
        <v>1</v>
      </c>
      <c r="I137" s="30">
        <f>'Data Plani vs Ejecutado POA2022'!J148</f>
        <v>1</v>
      </c>
      <c r="J137" s="30">
        <f>'Data Plani vs Ejecutado POA2022'!K148</f>
        <v>1</v>
      </c>
      <c r="K137" s="195">
        <f>'Data Plani vs Ejecutado POA2022'!L148</f>
        <v>1</v>
      </c>
      <c r="L137" s="195">
        <f>'Data Plani vs Ejecutado POA2022'!N148</f>
        <v>1</v>
      </c>
      <c r="M137" s="195">
        <f>'Data Plani vs Ejecutado POA2022'!O148</f>
        <v>1</v>
      </c>
      <c r="N137" s="195">
        <f>'Data Plani vs Ejecutado POA2022'!P148</f>
        <v>1</v>
      </c>
      <c r="O137" s="195">
        <f>'Data Plani vs Ejecutado POA2022'!Q148</f>
        <v>1</v>
      </c>
      <c r="P137" s="195">
        <f>'Data Plani vs Ejecutado POA2022'!R148</f>
        <v>1</v>
      </c>
      <c r="Q137" s="30">
        <f>'Data Plani vs Ejecutado POA2022'!T148</f>
        <v>2</v>
      </c>
      <c r="R137" s="30">
        <f>'Data Plani vs Ejecutado POA2022'!U148</f>
        <v>2</v>
      </c>
      <c r="S137" s="139">
        <f>'Data Plani vs Ejecutado POA2022'!V148</f>
        <v>0</v>
      </c>
      <c r="T137" s="139">
        <f>'Data Plani vs Ejecutado POA2022'!W148</f>
        <v>0</v>
      </c>
      <c r="U137" s="143">
        <f>'Data Plani vs Ejecutado POA2022'!X148</f>
        <v>0</v>
      </c>
      <c r="V137" s="497"/>
      <c r="W137" s="276">
        <f t="shared" si="8"/>
        <v>1</v>
      </c>
      <c r="X137" s="283">
        <f t="shared" si="7"/>
        <v>1</v>
      </c>
      <c r="Y137" s="559"/>
      <c r="Z137" s="285"/>
    </row>
    <row r="138" spans="1:26" s="27" customFormat="1" ht="41" customHeight="1" outlineLevel="2">
      <c r="A138" s="153" t="str">
        <f>'Data Plani vs Ejecutado POA2022'!A150</f>
        <v>Dirección de Recursos Humanos</v>
      </c>
      <c r="B138" s="140" t="str">
        <f>'Data Plani vs Ejecutado POA2022'!B150</f>
        <v>Fortalecimiento Institucional en materia de capacitaciones a los colaboradores</v>
      </c>
      <c r="C138" s="64" t="str">
        <f>'Data Plani vs Ejecutado POA2022'!C150</f>
        <v>Reproducción de material</v>
      </c>
      <c r="D138" s="135" t="s">
        <v>164</v>
      </c>
      <c r="E138" s="30">
        <f>'Data Plani vs Ejecutado POA2022'!E150</f>
        <v>1</v>
      </c>
      <c r="F138" s="30">
        <f>'Data Plani vs Ejecutado POA2022'!F150</f>
        <v>0</v>
      </c>
      <c r="G138" s="30">
        <f>'Data Plani vs Ejecutado POA2022'!G150</f>
        <v>0</v>
      </c>
      <c r="H138" s="30">
        <f>'Data Plani vs Ejecutado POA2022'!I150</f>
        <v>1</v>
      </c>
      <c r="I138" s="30">
        <f>'Data Plani vs Ejecutado POA2022'!J150</f>
        <v>0</v>
      </c>
      <c r="J138" s="30">
        <f>'Data Plani vs Ejecutado POA2022'!K150</f>
        <v>0</v>
      </c>
      <c r="K138" s="195">
        <f>'Data Plani vs Ejecutado POA2022'!L150</f>
        <v>1</v>
      </c>
      <c r="L138" s="195">
        <f>'Data Plani vs Ejecutado POA2022'!N150</f>
        <v>1</v>
      </c>
      <c r="M138" s="195" t="str">
        <f>'Data Plani vs Ejecutado POA2022'!O150</f>
        <v xml:space="preserve">  </v>
      </c>
      <c r="N138" s="195" t="str">
        <f>'Data Plani vs Ejecutado POA2022'!P150</f>
        <v xml:space="preserve">  </v>
      </c>
      <c r="O138" s="195" t="str">
        <f>'Data Plani vs Ejecutado POA2022'!Q150</f>
        <v xml:space="preserve">  </v>
      </c>
      <c r="P138" s="195" t="str">
        <f>'Data Plani vs Ejecutado POA2022'!R150</f>
        <v xml:space="preserve">  </v>
      </c>
      <c r="Q138" s="30">
        <f>'Data Plani vs Ejecutado POA2022'!T150</f>
        <v>1</v>
      </c>
      <c r="R138" s="30">
        <f>'Data Plani vs Ejecutado POA2022'!U150</f>
        <v>1</v>
      </c>
      <c r="S138" s="64" t="str">
        <f>'Data Plani vs Ejecutado POA2022'!V150</f>
        <v>Folletos, solicitud aprobada, fotos</v>
      </c>
      <c r="T138" s="135" t="str">
        <f>'Data Plani vs Ejecutado POA2022'!W150</f>
        <v>Colaboradores capacitados y fortalecidos</v>
      </c>
      <c r="U138" s="136">
        <f>'Data Plani vs Ejecutado POA2022'!X150</f>
        <v>4271050</v>
      </c>
      <c r="V138" s="496" t="s">
        <v>164</v>
      </c>
      <c r="W138" s="276">
        <f t="shared" si="8"/>
        <v>1</v>
      </c>
      <c r="X138" s="283">
        <f t="shared" si="7"/>
        <v>1</v>
      </c>
      <c r="Y138" s="558">
        <v>1</v>
      </c>
      <c r="Z138" s="285"/>
    </row>
    <row r="139" spans="1:26" s="27" customFormat="1" ht="41" customHeight="1" outlineLevel="2">
      <c r="A139" s="153" t="str">
        <f>'Data Plani vs Ejecutado POA2022'!A151</f>
        <v>Dirección de Recursos Humanos</v>
      </c>
      <c r="B139" s="140" t="str">
        <f>'Data Plani vs Ejecutado POA2022'!B151</f>
        <v>Fortalecimiento Institucional en materia de capacitaciones a los colaboradores</v>
      </c>
      <c r="C139" s="64" t="str">
        <f>'Data Plani vs Ejecutado POA2022'!C151</f>
        <v>Talleres de socialización</v>
      </c>
      <c r="D139" s="135" t="s">
        <v>164</v>
      </c>
      <c r="E139" s="30">
        <f>'Data Plani vs Ejecutado POA2022'!E151</f>
        <v>3</v>
      </c>
      <c r="F139" s="30">
        <f>'Data Plani vs Ejecutado POA2022'!F151</f>
        <v>4</v>
      </c>
      <c r="G139" s="30">
        <f>'Data Plani vs Ejecutado POA2022'!G151</f>
        <v>20</v>
      </c>
      <c r="H139" s="30">
        <f>'Data Plani vs Ejecutado POA2022'!I151</f>
        <v>3</v>
      </c>
      <c r="I139" s="30">
        <f>'Data Plani vs Ejecutado POA2022'!J151</f>
        <v>4</v>
      </c>
      <c r="J139" s="30">
        <f>'Data Plani vs Ejecutado POA2022'!K151</f>
        <v>3</v>
      </c>
      <c r="K139" s="195">
        <f>'Data Plani vs Ejecutado POA2022'!L151</f>
        <v>1</v>
      </c>
      <c r="L139" s="195">
        <f>'Data Plani vs Ejecutado POA2022'!N151</f>
        <v>1</v>
      </c>
      <c r="M139" s="195">
        <f>'Data Plani vs Ejecutado POA2022'!O151</f>
        <v>1</v>
      </c>
      <c r="N139" s="195">
        <f>'Data Plani vs Ejecutado POA2022'!P151</f>
        <v>1</v>
      </c>
      <c r="O139" s="195">
        <f>'Data Plani vs Ejecutado POA2022'!Q151</f>
        <v>6.666666666666667</v>
      </c>
      <c r="P139" s="195">
        <f>'Data Plani vs Ejecutado POA2022'!R151</f>
        <v>1</v>
      </c>
      <c r="Q139" s="30">
        <f>'Data Plani vs Ejecutado POA2022'!T151</f>
        <v>150</v>
      </c>
      <c r="R139" s="30">
        <f>'Data Plani vs Ejecutado POA2022'!U151</f>
        <v>150</v>
      </c>
      <c r="S139" s="64" t="str">
        <f>'Data Plani vs Ejecutado POA2022'!V151</f>
        <v>Lista de asistencia, fotos, PPt</v>
      </c>
      <c r="T139" s="137">
        <f>'Data Plani vs Ejecutado POA2022'!W151</f>
        <v>0</v>
      </c>
      <c r="U139" s="138">
        <f>'Data Plani vs Ejecutado POA2022'!X151</f>
        <v>0</v>
      </c>
      <c r="V139" s="498"/>
      <c r="W139" s="276">
        <f t="shared" si="8"/>
        <v>1</v>
      </c>
      <c r="X139" s="283">
        <f t="shared" si="7"/>
        <v>1</v>
      </c>
      <c r="Y139" s="560"/>
      <c r="Z139" s="285"/>
    </row>
    <row r="140" spans="1:26" s="27" customFormat="1" ht="41" customHeight="1" outlineLevel="2">
      <c r="A140" s="153" t="str">
        <f>'Data Plani vs Ejecutado POA2022'!A152</f>
        <v>Dirección de Recursos Humanos</v>
      </c>
      <c r="B140" s="140" t="str">
        <f>'Data Plani vs Ejecutado POA2022'!B152</f>
        <v>Fortalecimiento Institucional en materia de capacitaciones a los colaboradores</v>
      </c>
      <c r="C140" s="31" t="str">
        <f>'Data Plani vs Ejecutado POA2022'!C152</f>
        <v>Uniformes</v>
      </c>
      <c r="D140" s="135" t="s">
        <v>164</v>
      </c>
      <c r="E140" s="30">
        <f>'Data Plani vs Ejecutado POA2022'!E152</f>
        <v>250</v>
      </c>
      <c r="F140" s="30">
        <f>'Data Plani vs Ejecutado POA2022'!F152</f>
        <v>250</v>
      </c>
      <c r="G140" s="30">
        <f>'Data Plani vs Ejecutado POA2022'!G152</f>
        <v>0</v>
      </c>
      <c r="H140" s="30">
        <f>'Data Plani vs Ejecutado POA2022'!I152</f>
        <v>250</v>
      </c>
      <c r="I140" s="30">
        <f>'Data Plani vs Ejecutado POA2022'!J152</f>
        <v>250</v>
      </c>
      <c r="J140" s="30">
        <f>'Data Plani vs Ejecutado POA2022'!K152</f>
        <v>0</v>
      </c>
      <c r="K140" s="195">
        <f>'Data Plani vs Ejecutado POA2022'!L152</f>
        <v>1</v>
      </c>
      <c r="L140" s="195">
        <f>'Data Plani vs Ejecutado POA2022'!N152</f>
        <v>1</v>
      </c>
      <c r="M140" s="195">
        <f>'Data Plani vs Ejecutado POA2022'!O152</f>
        <v>1</v>
      </c>
      <c r="N140" s="195">
        <f>'Data Plani vs Ejecutado POA2022'!P152</f>
        <v>1</v>
      </c>
      <c r="O140" s="195" t="str">
        <f>'Data Plani vs Ejecutado POA2022'!Q152</f>
        <v xml:space="preserve">  </v>
      </c>
      <c r="P140" s="195" t="str">
        <f>'Data Plani vs Ejecutado POA2022'!R152</f>
        <v xml:space="preserve">  </v>
      </c>
      <c r="Q140" s="30">
        <f>'Data Plani vs Ejecutado POA2022'!T152</f>
        <v>300</v>
      </c>
      <c r="R140" s="30">
        <f>'Data Plani vs Ejecutado POA2022'!U152</f>
        <v>300</v>
      </c>
      <c r="S140" s="64" t="str">
        <f>'Data Plani vs Ejecutado POA2022'!V152</f>
        <v>Orden de compras, uniformes y lista de entrega</v>
      </c>
      <c r="T140" s="139">
        <f>'Data Plani vs Ejecutado POA2022'!W152</f>
        <v>0</v>
      </c>
      <c r="U140" s="138">
        <f>'Data Plani vs Ejecutado POA2022'!X152</f>
        <v>0</v>
      </c>
      <c r="V140" s="497"/>
      <c r="W140" s="276">
        <f t="shared" si="8"/>
        <v>1</v>
      </c>
      <c r="X140" s="283">
        <f t="shared" si="7"/>
        <v>1</v>
      </c>
      <c r="Y140" s="559"/>
      <c r="Z140" s="285"/>
    </row>
    <row r="141" spans="1:26" s="27" customFormat="1" ht="41" customHeight="1" outlineLevel="2">
      <c r="A141" s="153" t="str">
        <f>'Data Plani vs Ejecutado POA2022'!A153</f>
        <v>Dirección de Recursos Humanos</v>
      </c>
      <c r="B141" s="140" t="str">
        <f>'Data Plani vs Ejecutado POA2022'!B153</f>
        <v>Proceso de ajuste de la nómina conforme a los lineamientos de Ministerio de Administracion Pública (MAP) y la Contraloría General de la República</v>
      </c>
      <c r="C141" s="31" t="str">
        <f>'Data Plani vs Ejecutado POA2022'!C153</f>
        <v>Revisiones</v>
      </c>
      <c r="D141" s="135" t="s">
        <v>173</v>
      </c>
      <c r="E141" s="30">
        <f>'Data Plani vs Ejecutado POA2022'!E153</f>
        <v>3</v>
      </c>
      <c r="F141" s="30">
        <f>'Data Plani vs Ejecutado POA2022'!F153</f>
        <v>0</v>
      </c>
      <c r="G141" s="30">
        <f>'Data Plani vs Ejecutado POA2022'!G153</f>
        <v>2</v>
      </c>
      <c r="H141" s="30">
        <f>'Data Plani vs Ejecutado POA2022'!I153</f>
        <v>3</v>
      </c>
      <c r="I141" s="30">
        <f>'Data Plani vs Ejecutado POA2022'!J153</f>
        <v>0</v>
      </c>
      <c r="J141" s="30">
        <f>'Data Plani vs Ejecutado POA2022'!K153</f>
        <v>0</v>
      </c>
      <c r="K141" s="195">
        <f>'Data Plani vs Ejecutado POA2022'!L153</f>
        <v>1</v>
      </c>
      <c r="L141" s="195">
        <f>'Data Plani vs Ejecutado POA2022'!N153</f>
        <v>1</v>
      </c>
      <c r="M141" s="195" t="str">
        <f>'Data Plani vs Ejecutado POA2022'!O153</f>
        <v xml:space="preserve">  </v>
      </c>
      <c r="N141" s="195" t="str">
        <f>'Data Plani vs Ejecutado POA2022'!P153</f>
        <v xml:space="preserve">  </v>
      </c>
      <c r="O141" s="195" t="str">
        <f>'Data Plani vs Ejecutado POA2022'!Q153</f>
        <v xml:space="preserve">  </v>
      </c>
      <c r="P141" s="195" t="str">
        <f>'Data Plani vs Ejecutado POA2022'!R153</f>
        <v xml:space="preserve">  </v>
      </c>
      <c r="Q141" s="30">
        <f>'Data Plani vs Ejecutado POA2022'!T153</f>
        <v>1</v>
      </c>
      <c r="R141" s="30">
        <f>'Data Plani vs Ejecutado POA2022'!U153</f>
        <v>1</v>
      </c>
      <c r="S141" s="64" t="str">
        <f>'Data Plani vs Ejecutado POA2022'!V153</f>
        <v>Nómina depurada</v>
      </c>
      <c r="T141" s="135" t="str">
        <f>'Data Plani vs Ejecutado POA2022'!W153</f>
        <v>Nómina ajustada acorde a los lineamientos del MAP</v>
      </c>
      <c r="U141" s="138">
        <f>'Data Plani vs Ejecutado POA2022'!X153</f>
        <v>0</v>
      </c>
      <c r="V141" s="496" t="s">
        <v>173</v>
      </c>
      <c r="W141" s="276">
        <f t="shared" si="8"/>
        <v>1</v>
      </c>
      <c r="X141" s="283">
        <f t="shared" si="7"/>
        <v>1</v>
      </c>
      <c r="Y141" s="567">
        <v>100</v>
      </c>
      <c r="Z141" s="285"/>
    </row>
    <row r="142" spans="1:26" s="27" customFormat="1" ht="41" customHeight="1" outlineLevel="2">
      <c r="A142" s="153" t="str">
        <f>'Data Plani vs Ejecutado POA2022'!A154</f>
        <v>Dirección de Recursos Humanos</v>
      </c>
      <c r="B142" s="140" t="str">
        <f>'Data Plani vs Ejecutado POA2022'!B154</f>
        <v>Proceso de ajuste de la nómina conforme a los lineamientos de Ministerio de Administracion Pública (MAP) y la Contraloría General de la República</v>
      </c>
      <c r="C142" s="31" t="str">
        <f>'Data Plani vs Ejecutado POA2022'!C154</f>
        <v>Perfil</v>
      </c>
      <c r="D142" s="135" t="s">
        <v>173</v>
      </c>
      <c r="E142" s="30">
        <f>'Data Plani vs Ejecutado POA2022'!E154</f>
        <v>1</v>
      </c>
      <c r="F142" s="30">
        <f>'Data Plani vs Ejecutado POA2022'!F154</f>
        <v>0</v>
      </c>
      <c r="G142" s="30">
        <f>'Data Plani vs Ejecutado POA2022'!G154</f>
        <v>0</v>
      </c>
      <c r="H142" s="30">
        <f>'Data Plani vs Ejecutado POA2022'!I154</f>
        <v>1</v>
      </c>
      <c r="I142" s="30">
        <f>'Data Plani vs Ejecutado POA2022'!J154</f>
        <v>0</v>
      </c>
      <c r="J142" s="30">
        <f>'Data Plani vs Ejecutado POA2022'!K154</f>
        <v>0</v>
      </c>
      <c r="K142" s="195">
        <f>'Data Plani vs Ejecutado POA2022'!L154</f>
        <v>1</v>
      </c>
      <c r="L142" s="195">
        <f>'Data Plani vs Ejecutado POA2022'!N154</f>
        <v>1</v>
      </c>
      <c r="M142" s="195" t="str">
        <f>'Data Plani vs Ejecutado POA2022'!O154</f>
        <v xml:space="preserve">  </v>
      </c>
      <c r="N142" s="195" t="str">
        <f>'Data Plani vs Ejecutado POA2022'!P154</f>
        <v xml:space="preserve">  </v>
      </c>
      <c r="O142" s="195" t="str">
        <f>'Data Plani vs Ejecutado POA2022'!Q154</f>
        <v xml:space="preserve">  </v>
      </c>
      <c r="P142" s="195" t="str">
        <f>'Data Plani vs Ejecutado POA2022'!R154</f>
        <v xml:space="preserve">  </v>
      </c>
      <c r="Q142" s="30">
        <f>'Data Plani vs Ejecutado POA2022'!T154</f>
        <v>4</v>
      </c>
      <c r="R142" s="30">
        <f>'Data Plani vs Ejecutado POA2022'!U154</f>
        <v>4</v>
      </c>
      <c r="S142" s="64" t="str">
        <f>'Data Plani vs Ejecutado POA2022'!V154</f>
        <v>Perfiles aprobados por el MAP, fotos, lista de asistencia a jornadas de trabajo</v>
      </c>
      <c r="T142" s="137">
        <f>'Data Plani vs Ejecutado POA2022'!W154</f>
        <v>0</v>
      </c>
      <c r="U142" s="138">
        <f>'Data Plani vs Ejecutado POA2022'!X154</f>
        <v>0</v>
      </c>
      <c r="V142" s="498"/>
      <c r="W142" s="276">
        <f t="shared" si="8"/>
        <v>1</v>
      </c>
      <c r="X142" s="283">
        <f t="shared" si="7"/>
        <v>1</v>
      </c>
      <c r="Y142" s="560"/>
      <c r="Z142" s="285"/>
    </row>
    <row r="143" spans="1:26" s="27" customFormat="1" ht="41" customHeight="1" outlineLevel="2">
      <c r="A143" s="153" t="str">
        <f>'Data Plani vs Ejecutado POA2022'!A155</f>
        <v>Dirección de Recursos Humanos</v>
      </c>
      <c r="B143" s="140" t="str">
        <f>'Data Plani vs Ejecutado POA2022'!B155</f>
        <v>Proceso de ajuste de la nómina conforme a los lineamientos de Ministerio de Administracion Pública (MAP) y la Contraloría General de la República</v>
      </c>
      <c r="C143" s="31" t="str">
        <f>'Data Plani vs Ejecutado POA2022'!C155</f>
        <v xml:space="preserve">Revisión </v>
      </c>
      <c r="D143" s="135" t="s">
        <v>173</v>
      </c>
      <c r="E143" s="30">
        <f>'Data Plani vs Ejecutado POA2022'!E155</f>
        <v>1</v>
      </c>
      <c r="F143" s="30">
        <f>'Data Plani vs Ejecutado POA2022'!F155</f>
        <v>0</v>
      </c>
      <c r="G143" s="30">
        <f>'Data Plani vs Ejecutado POA2022'!G155</f>
        <v>0</v>
      </c>
      <c r="H143" s="30">
        <f>'Data Plani vs Ejecutado POA2022'!I155</f>
        <v>1</v>
      </c>
      <c r="I143" s="30">
        <f>'Data Plani vs Ejecutado POA2022'!J155</f>
        <v>0</v>
      </c>
      <c r="J143" s="30">
        <f>'Data Plani vs Ejecutado POA2022'!K155</f>
        <v>0</v>
      </c>
      <c r="K143" s="195">
        <f>'Data Plani vs Ejecutado POA2022'!L155</f>
        <v>1</v>
      </c>
      <c r="L143" s="195">
        <f>'Data Plani vs Ejecutado POA2022'!N155</f>
        <v>1</v>
      </c>
      <c r="M143" s="195" t="str">
        <f>'Data Plani vs Ejecutado POA2022'!O155</f>
        <v xml:space="preserve">  </v>
      </c>
      <c r="N143" s="195" t="str">
        <f>'Data Plani vs Ejecutado POA2022'!P155</f>
        <v xml:space="preserve">  </v>
      </c>
      <c r="O143" s="195" t="str">
        <f>'Data Plani vs Ejecutado POA2022'!Q155</f>
        <v xml:space="preserve">  </v>
      </c>
      <c r="P143" s="195" t="str">
        <f>'Data Plani vs Ejecutado POA2022'!R155</f>
        <v xml:space="preserve">  </v>
      </c>
      <c r="Q143" s="30">
        <f>'Data Plani vs Ejecutado POA2022'!T155</f>
        <v>4</v>
      </c>
      <c r="R143" s="30">
        <f>'Data Plani vs Ejecutado POA2022'!U155</f>
        <v>4</v>
      </c>
      <c r="S143" s="64" t="str">
        <f>'Data Plani vs Ejecutado POA2022'!V155</f>
        <v xml:space="preserve">Organigrama aprobado por el MAP, fotos, lista de asistencia, minuta </v>
      </c>
      <c r="T143" s="137">
        <f>'Data Plani vs Ejecutado POA2022'!W155</f>
        <v>0</v>
      </c>
      <c r="U143" s="138">
        <f>'Data Plani vs Ejecutado POA2022'!X155</f>
        <v>0</v>
      </c>
      <c r="V143" s="498"/>
      <c r="W143" s="276">
        <f t="shared" si="8"/>
        <v>1</v>
      </c>
      <c r="X143" s="283">
        <f t="shared" si="7"/>
        <v>1</v>
      </c>
      <c r="Y143" s="560"/>
      <c r="Z143" s="285"/>
    </row>
    <row r="144" spans="1:26" s="27" customFormat="1" ht="41" customHeight="1" outlineLevel="2">
      <c r="A144" s="153" t="str">
        <f>'Data Plani vs Ejecutado POA2022'!A156</f>
        <v>Dirección de Recursos Humanos</v>
      </c>
      <c r="B144" s="140" t="str">
        <f>'Data Plani vs Ejecutado POA2022'!B156</f>
        <v>Proceso de ajuste de la nómina conforme a los lineamientos de Ministerio de Administracion Pública (MAP) y la Contraloría General de la República</v>
      </c>
      <c r="C144" s="31" t="str">
        <f>'Data Plani vs Ejecutado POA2022'!C156</f>
        <v>Revisiones</v>
      </c>
      <c r="D144" s="135" t="s">
        <v>173</v>
      </c>
      <c r="E144" s="30">
        <f>'Data Plani vs Ejecutado POA2022'!E156</f>
        <v>2</v>
      </c>
      <c r="F144" s="30">
        <f>'Data Plani vs Ejecutado POA2022'!F156</f>
        <v>0</v>
      </c>
      <c r="G144" s="30">
        <f>'Data Plani vs Ejecutado POA2022'!G156</f>
        <v>0</v>
      </c>
      <c r="H144" s="30">
        <f>'Data Plani vs Ejecutado POA2022'!I156</f>
        <v>2</v>
      </c>
      <c r="I144" s="30">
        <f>'Data Plani vs Ejecutado POA2022'!J156</f>
        <v>0</v>
      </c>
      <c r="J144" s="30">
        <f>'Data Plani vs Ejecutado POA2022'!K156</f>
        <v>0</v>
      </c>
      <c r="K144" s="195">
        <f>'Data Plani vs Ejecutado POA2022'!L156</f>
        <v>1</v>
      </c>
      <c r="L144" s="195">
        <f>'Data Plani vs Ejecutado POA2022'!N156</f>
        <v>1</v>
      </c>
      <c r="M144" s="195" t="str">
        <f>'Data Plani vs Ejecutado POA2022'!O156</f>
        <v xml:space="preserve">  </v>
      </c>
      <c r="N144" s="195" t="str">
        <f>'Data Plani vs Ejecutado POA2022'!P156</f>
        <v xml:space="preserve">  </v>
      </c>
      <c r="O144" s="195" t="str">
        <f>'Data Plani vs Ejecutado POA2022'!Q156</f>
        <v xml:space="preserve">  </v>
      </c>
      <c r="P144" s="195" t="str">
        <f>'Data Plani vs Ejecutado POA2022'!R156</f>
        <v xml:space="preserve">  </v>
      </c>
      <c r="Q144" s="30">
        <f>'Data Plani vs Ejecutado POA2022'!T156</f>
        <v>4</v>
      </c>
      <c r="R144" s="30">
        <f>'Data Plani vs Ejecutado POA2022'!U156</f>
        <v>4</v>
      </c>
      <c r="S144" s="64" t="str">
        <f>'Data Plani vs Ejecutado POA2022'!V156</f>
        <v xml:space="preserve">Escala salarial aprobada por el MAP, fotos, lista de asistencia, minuta </v>
      </c>
      <c r="T144" s="137">
        <f>'Data Plani vs Ejecutado POA2022'!W156</f>
        <v>0</v>
      </c>
      <c r="U144" s="138">
        <f>'Data Plani vs Ejecutado POA2022'!X156</f>
        <v>0</v>
      </c>
      <c r="V144" s="498"/>
      <c r="W144" s="276">
        <f t="shared" si="8"/>
        <v>1</v>
      </c>
      <c r="X144" s="283">
        <f t="shared" ref="X144:X176" si="9">AVERAGE(L144,N144,P144)</f>
        <v>1</v>
      </c>
      <c r="Y144" s="560"/>
      <c r="Z144" s="285"/>
    </row>
    <row r="145" spans="1:26" s="27" customFormat="1" ht="41" customHeight="1" outlineLevel="2">
      <c r="A145" s="153" t="str">
        <f>'Data Plani vs Ejecutado POA2022'!A157</f>
        <v>Dirección de Recursos Humanos</v>
      </c>
      <c r="B145" s="140" t="str">
        <f>'Data Plani vs Ejecutado POA2022'!B157</f>
        <v>Proceso de ajuste de la nómina conforme a los lineamientos de Ministerio de Administracion Pública (MAP) y la Contraloría General de la República</v>
      </c>
      <c r="C145" s="31" t="str">
        <f>'Data Plani vs Ejecutado POA2022'!C157</f>
        <v>Reuniones</v>
      </c>
      <c r="D145" s="135" t="s">
        <v>173</v>
      </c>
      <c r="E145" s="30">
        <f>'Data Plani vs Ejecutado POA2022'!E157</f>
        <v>2</v>
      </c>
      <c r="F145" s="30">
        <f>'Data Plani vs Ejecutado POA2022'!F157</f>
        <v>0</v>
      </c>
      <c r="G145" s="30">
        <f>'Data Plani vs Ejecutado POA2022'!G157</f>
        <v>0</v>
      </c>
      <c r="H145" s="30">
        <f>'Data Plani vs Ejecutado POA2022'!I157</f>
        <v>2</v>
      </c>
      <c r="I145" s="30">
        <f>'Data Plani vs Ejecutado POA2022'!J157</f>
        <v>0</v>
      </c>
      <c r="J145" s="30">
        <f>'Data Plani vs Ejecutado POA2022'!K157</f>
        <v>0</v>
      </c>
      <c r="K145" s="195">
        <f>'Data Plani vs Ejecutado POA2022'!L157</f>
        <v>1</v>
      </c>
      <c r="L145" s="195">
        <f>'Data Plani vs Ejecutado POA2022'!N157</f>
        <v>1</v>
      </c>
      <c r="M145" s="195" t="str">
        <f>'Data Plani vs Ejecutado POA2022'!O157</f>
        <v xml:space="preserve">  </v>
      </c>
      <c r="N145" s="195" t="str">
        <f>'Data Plani vs Ejecutado POA2022'!P157</f>
        <v xml:space="preserve">  </v>
      </c>
      <c r="O145" s="195" t="str">
        <f>'Data Plani vs Ejecutado POA2022'!Q157</f>
        <v xml:space="preserve">  </v>
      </c>
      <c r="P145" s="195" t="str">
        <f>'Data Plani vs Ejecutado POA2022'!R157</f>
        <v xml:space="preserve">  </v>
      </c>
      <c r="Q145" s="30">
        <f>'Data Plani vs Ejecutado POA2022'!T157</f>
        <v>4</v>
      </c>
      <c r="R145" s="30">
        <f>'Data Plani vs Ejecutado POA2022'!U157</f>
        <v>4</v>
      </c>
      <c r="S145" s="64" t="str">
        <f>'Data Plani vs Ejecutado POA2022'!V157</f>
        <v xml:space="preserve">Propuesta aprobada por el MAP, fotos, lista de asistencia, minuta </v>
      </c>
      <c r="T145" s="139">
        <f>'Data Plani vs Ejecutado POA2022'!W157</f>
        <v>0</v>
      </c>
      <c r="U145" s="138">
        <f>'Data Plani vs Ejecutado POA2022'!X157</f>
        <v>0</v>
      </c>
      <c r="V145" s="497"/>
      <c r="W145" s="276">
        <f t="shared" si="8"/>
        <v>1</v>
      </c>
      <c r="X145" s="283">
        <f t="shared" si="9"/>
        <v>1</v>
      </c>
      <c r="Y145" s="559"/>
      <c r="Z145" s="285"/>
    </row>
    <row r="146" spans="1:26" s="27" customFormat="1" ht="41" customHeight="1" outlineLevel="2">
      <c r="A146" s="153" t="str">
        <f>'Data Plani vs Ejecutado POA2022'!A158</f>
        <v>Dirección de Recursos Humanos</v>
      </c>
      <c r="B146" s="31" t="str">
        <f>'Data Plani vs Ejecutado POA2022'!B158</f>
        <v>Proceso de actualización de expedientes de los colaboradores para organización interna y auditoría de la Cámara de Cuentas</v>
      </c>
      <c r="C146" s="31" t="str">
        <f>'Data Plani vs Ejecutado POA2022'!C158</f>
        <v>Depuraciones</v>
      </c>
      <c r="D146" s="64" t="s">
        <v>184</v>
      </c>
      <c r="E146" s="30">
        <f>'Data Plani vs Ejecutado POA2022'!E158</f>
        <v>200</v>
      </c>
      <c r="F146" s="30">
        <f>'Data Plani vs Ejecutado POA2022'!F158</f>
        <v>300</v>
      </c>
      <c r="G146" s="30">
        <f>'Data Plani vs Ejecutado POA2022'!G158</f>
        <v>0</v>
      </c>
      <c r="H146" s="30">
        <f>'Data Plani vs Ejecutado POA2022'!I158</f>
        <v>200</v>
      </c>
      <c r="I146" s="30">
        <f>'Data Plani vs Ejecutado POA2022'!J158</f>
        <v>300</v>
      </c>
      <c r="J146" s="30">
        <f>'Data Plani vs Ejecutado POA2022'!K158</f>
        <v>0</v>
      </c>
      <c r="K146" s="195">
        <f>'Data Plani vs Ejecutado POA2022'!L158</f>
        <v>1</v>
      </c>
      <c r="L146" s="195">
        <f>'Data Plani vs Ejecutado POA2022'!N158</f>
        <v>1</v>
      </c>
      <c r="M146" s="195">
        <f>'Data Plani vs Ejecutado POA2022'!O158</f>
        <v>1</v>
      </c>
      <c r="N146" s="195">
        <f>'Data Plani vs Ejecutado POA2022'!P158</f>
        <v>1</v>
      </c>
      <c r="O146" s="195" t="str">
        <f>'Data Plani vs Ejecutado POA2022'!Q158</f>
        <v xml:space="preserve">  </v>
      </c>
      <c r="P146" s="195" t="str">
        <f>'Data Plani vs Ejecutado POA2022'!R158</f>
        <v xml:space="preserve">  </v>
      </c>
      <c r="Q146" s="30">
        <f>'Data Plani vs Ejecutado POA2022'!T158</f>
        <v>1</v>
      </c>
      <c r="R146" s="30">
        <f>'Data Plani vs Ejecutado POA2022'!U158</f>
        <v>1</v>
      </c>
      <c r="S146" s="64" t="str">
        <f>'Data Plani vs Ejecutado POA2022'!V158</f>
        <v>Fotos, comunicación interna, registro, expediente</v>
      </c>
      <c r="T146" s="64" t="str">
        <f>'Data Plani vs Ejecutado POA2022'!W158</f>
        <v>Expedientes saneados y actualizados</v>
      </c>
      <c r="U146" s="138">
        <f>'Data Plani vs Ejecutado POA2022'!X158</f>
        <v>0</v>
      </c>
      <c r="V146" s="73" t="s">
        <v>184</v>
      </c>
      <c r="W146" s="281">
        <f t="shared" si="8"/>
        <v>1</v>
      </c>
      <c r="X146" s="283">
        <f t="shared" si="9"/>
        <v>1</v>
      </c>
      <c r="Y146" s="312">
        <v>1</v>
      </c>
      <c r="Z146" s="285"/>
    </row>
    <row r="147" spans="1:26" s="27" customFormat="1" ht="41" customHeight="1" outlineLevel="2">
      <c r="A147" s="153" t="str">
        <f>'Data Plani vs Ejecutado POA2022'!A159</f>
        <v>Dirección de Recursos Humanos</v>
      </c>
      <c r="B147" s="140" t="str">
        <f>'Data Plani vs Ejecutado POA2022'!B159</f>
        <v>Proceso de registro y control</v>
      </c>
      <c r="C147" s="64" t="str">
        <f>'Data Plani vs Ejecutado POA2022'!C159</f>
        <v>Operación de puesta en marcha</v>
      </c>
      <c r="D147" s="135" t="s">
        <v>191</v>
      </c>
      <c r="E147" s="30">
        <f>'Data Plani vs Ejecutado POA2022'!E159</f>
        <v>1</v>
      </c>
      <c r="F147" s="30">
        <f>'Data Plani vs Ejecutado POA2022'!F159</f>
        <v>0</v>
      </c>
      <c r="G147" s="30">
        <f>'Data Plani vs Ejecutado POA2022'!G159</f>
        <v>0</v>
      </c>
      <c r="H147" s="30">
        <f>'Data Plani vs Ejecutado POA2022'!I159</f>
        <v>1</v>
      </c>
      <c r="I147" s="30">
        <f>'Data Plani vs Ejecutado POA2022'!J159</f>
        <v>0</v>
      </c>
      <c r="J147" s="30">
        <f>'Data Plani vs Ejecutado POA2022'!K159</f>
        <v>0</v>
      </c>
      <c r="K147" s="195">
        <f>'Data Plani vs Ejecutado POA2022'!L159</f>
        <v>1</v>
      </c>
      <c r="L147" s="195">
        <f>'Data Plani vs Ejecutado POA2022'!N159</f>
        <v>1</v>
      </c>
      <c r="M147" s="195" t="str">
        <f>'Data Plani vs Ejecutado POA2022'!O159</f>
        <v xml:space="preserve">  </v>
      </c>
      <c r="N147" s="195" t="str">
        <f>'Data Plani vs Ejecutado POA2022'!P159</f>
        <v xml:space="preserve">  </v>
      </c>
      <c r="O147" s="195" t="str">
        <f>'Data Plani vs Ejecutado POA2022'!Q159</f>
        <v xml:space="preserve">  </v>
      </c>
      <c r="P147" s="195" t="str">
        <f>'Data Plani vs Ejecutado POA2022'!R159</f>
        <v xml:space="preserve">  </v>
      </c>
      <c r="Q147" s="30">
        <f>'Data Plani vs Ejecutado POA2022'!T159</f>
        <v>1</v>
      </c>
      <c r="R147" s="30">
        <f>'Data Plani vs Ejecutado POA2022'!U159</f>
        <v>1</v>
      </c>
      <c r="S147" s="64" t="str">
        <f>'Data Plani vs Ejecutado POA2022'!V159</f>
        <v>Reloj, lista asistencia, foto</v>
      </c>
      <c r="T147" s="135" t="str">
        <f>'Data Plani vs Ejecutado POA2022'!W159</f>
        <v>Asistencia de los colaboradores registrada y controlada</v>
      </c>
      <c r="U147" s="138">
        <f>'Data Plani vs Ejecutado POA2022'!X159</f>
        <v>0</v>
      </c>
      <c r="V147" s="496" t="s">
        <v>191</v>
      </c>
      <c r="W147" s="276">
        <f t="shared" si="8"/>
        <v>1</v>
      </c>
      <c r="X147" s="283">
        <f t="shared" si="9"/>
        <v>1</v>
      </c>
      <c r="Y147" s="558">
        <v>0.83</v>
      </c>
      <c r="Z147" s="285"/>
    </row>
    <row r="148" spans="1:26" s="27" customFormat="1" ht="41" customHeight="1" outlineLevel="2">
      <c r="A148" s="153" t="str">
        <f>'Data Plani vs Ejecutado POA2022'!A160</f>
        <v>Dirección de Recursos Humanos</v>
      </c>
      <c r="B148" s="140" t="str">
        <f>'Data Plani vs Ejecutado POA2022'!B160</f>
        <v>Proceso de registro y control</v>
      </c>
      <c r="C148" s="64" t="str">
        <f>'Data Plani vs Ejecutado POA2022'!C160</f>
        <v>Proceso registro biométrico</v>
      </c>
      <c r="D148" s="135" t="s">
        <v>191</v>
      </c>
      <c r="E148" s="30">
        <f>'Data Plani vs Ejecutado POA2022'!E160</f>
        <v>2</v>
      </c>
      <c r="F148" s="30">
        <f>'Data Plani vs Ejecutado POA2022'!F160</f>
        <v>2</v>
      </c>
      <c r="G148" s="30">
        <f>'Data Plani vs Ejecutado POA2022'!G160</f>
        <v>0.9</v>
      </c>
      <c r="H148" s="30">
        <f>'Data Plani vs Ejecutado POA2022'!I160</f>
        <v>2</v>
      </c>
      <c r="I148" s="30">
        <f>'Data Plani vs Ejecutado POA2022'!J160</f>
        <v>2</v>
      </c>
      <c r="J148" s="30">
        <f>'Data Plani vs Ejecutado POA2022'!K160</f>
        <v>1</v>
      </c>
      <c r="K148" s="195">
        <f>'Data Plani vs Ejecutado POA2022'!L160</f>
        <v>1</v>
      </c>
      <c r="L148" s="195">
        <f>'Data Plani vs Ejecutado POA2022'!N160</f>
        <v>1</v>
      </c>
      <c r="M148" s="195">
        <f>'Data Plani vs Ejecutado POA2022'!O160</f>
        <v>1</v>
      </c>
      <c r="N148" s="195">
        <f>'Data Plani vs Ejecutado POA2022'!P160</f>
        <v>1</v>
      </c>
      <c r="O148" s="195">
        <f>'Data Plani vs Ejecutado POA2022'!Q160</f>
        <v>0.9</v>
      </c>
      <c r="P148" s="195">
        <f>'Data Plani vs Ejecutado POA2022'!R160</f>
        <v>0.9</v>
      </c>
      <c r="Q148" s="30">
        <f>'Data Plani vs Ejecutado POA2022'!T160</f>
        <v>70</v>
      </c>
      <c r="R148" s="30">
        <f>'Data Plani vs Ejecutado POA2022'!U160</f>
        <v>70</v>
      </c>
      <c r="S148" s="64" t="str">
        <f>'Data Plani vs Ejecutado POA2022'!V160</f>
        <v>Lista de registro de colaboradores</v>
      </c>
      <c r="T148" s="139">
        <f>'Data Plani vs Ejecutado POA2022'!W160</f>
        <v>0</v>
      </c>
      <c r="U148" s="138">
        <f>'Data Plani vs Ejecutado POA2022'!X160</f>
        <v>0</v>
      </c>
      <c r="V148" s="497"/>
      <c r="W148" s="276">
        <f t="shared" si="8"/>
        <v>0.96666666666666667</v>
      </c>
      <c r="X148" s="283">
        <f t="shared" si="9"/>
        <v>0.96666666666666667</v>
      </c>
      <c r="Y148" s="559"/>
      <c r="Z148" s="285"/>
    </row>
    <row r="149" spans="1:26" s="27" customFormat="1" ht="41" customHeight="1" outlineLevel="2">
      <c r="A149" s="153" t="str">
        <f>'Data Plani vs Ejecutado POA2022'!A161</f>
        <v>Dirección de Recursos Humanos</v>
      </c>
      <c r="B149" s="140" t="str">
        <f>'Data Plani vs Ejecutado POA2022'!B161</f>
        <v>Evaluación de acuerdo de desempeño</v>
      </c>
      <c r="C149" s="31" t="str">
        <f>'Data Plani vs Ejecutado POA2022'!C161</f>
        <v>Acuerdos</v>
      </c>
      <c r="D149" s="135" t="s">
        <v>196</v>
      </c>
      <c r="E149" s="30">
        <f>'Data Plani vs Ejecutado POA2022'!E161</f>
        <v>500</v>
      </c>
      <c r="F149" s="30">
        <f>'Data Plani vs Ejecutado POA2022'!F161</f>
        <v>0</v>
      </c>
      <c r="G149" s="30">
        <f>'Data Plani vs Ejecutado POA2022'!G161</f>
        <v>373</v>
      </c>
      <c r="H149" s="30">
        <f>'Data Plani vs Ejecutado POA2022'!I161</f>
        <v>500</v>
      </c>
      <c r="I149" s="30">
        <f>'Data Plani vs Ejecutado POA2022'!J161</f>
        <v>0</v>
      </c>
      <c r="J149" s="30">
        <f>'Data Plani vs Ejecutado POA2022'!K161</f>
        <v>0</v>
      </c>
      <c r="K149" s="195">
        <f>'Data Plani vs Ejecutado POA2022'!L161</f>
        <v>1</v>
      </c>
      <c r="L149" s="195">
        <f>'Data Plani vs Ejecutado POA2022'!N161</f>
        <v>1</v>
      </c>
      <c r="M149" s="195" t="str">
        <f>'Data Plani vs Ejecutado POA2022'!O161</f>
        <v xml:space="preserve">  </v>
      </c>
      <c r="N149" s="195" t="str">
        <f>'Data Plani vs Ejecutado POA2022'!P161</f>
        <v xml:space="preserve">  </v>
      </c>
      <c r="O149" s="195" t="str">
        <f>'Data Plani vs Ejecutado POA2022'!Q161</f>
        <v xml:space="preserve">  </v>
      </c>
      <c r="P149" s="195" t="str">
        <f>'Data Plani vs Ejecutado POA2022'!R161</f>
        <v xml:space="preserve">  </v>
      </c>
      <c r="Q149" s="30">
        <f>'Data Plani vs Ejecutado POA2022'!T161</f>
        <v>15</v>
      </c>
      <c r="R149" s="30">
        <f>'Data Plani vs Ejecutado POA2022'!U161</f>
        <v>15</v>
      </c>
      <c r="S149" s="64" t="str">
        <f>'Data Plani vs Ejecutado POA2022'!V161</f>
        <v>Formularios aprobados por el MAP</v>
      </c>
      <c r="T149" s="135" t="str">
        <f>'Data Plani vs Ejecutado POA2022'!W161</f>
        <v>Empleados con evaluación del Desempeño aplicado</v>
      </c>
      <c r="U149" s="138">
        <f>'Data Plani vs Ejecutado POA2022'!X161</f>
        <v>0</v>
      </c>
      <c r="V149" s="496" t="s">
        <v>196</v>
      </c>
      <c r="W149" s="276">
        <f t="shared" si="8"/>
        <v>1</v>
      </c>
      <c r="X149" s="283">
        <f t="shared" si="9"/>
        <v>1</v>
      </c>
      <c r="Y149" s="558">
        <v>0.8</v>
      </c>
      <c r="Z149" s="285"/>
    </row>
    <row r="150" spans="1:26" s="27" customFormat="1" ht="41" customHeight="1" outlineLevel="2">
      <c r="A150" s="153" t="str">
        <f>'Data Plani vs Ejecutado POA2022'!A162</f>
        <v>Dirección de Recursos Humanos</v>
      </c>
      <c r="B150" s="140" t="str">
        <f>'Data Plani vs Ejecutado POA2022'!B162</f>
        <v>Evaluación de acuerdo de desempeño</v>
      </c>
      <c r="C150" s="31" t="str">
        <f>'Data Plani vs Ejecutado POA2022'!C162</f>
        <v>Socialización</v>
      </c>
      <c r="D150" s="135" t="s">
        <v>196</v>
      </c>
      <c r="E150" s="30">
        <f>'Data Plani vs Ejecutado POA2022'!E162</f>
        <v>2</v>
      </c>
      <c r="F150" s="30">
        <f>'Data Plani vs Ejecutado POA2022'!F162</f>
        <v>0</v>
      </c>
      <c r="G150" s="30">
        <f>'Data Plani vs Ejecutado POA2022'!G162</f>
        <v>373</v>
      </c>
      <c r="H150" s="30">
        <f>'Data Plani vs Ejecutado POA2022'!I162</f>
        <v>2</v>
      </c>
      <c r="I150" s="30">
        <f>'Data Plani vs Ejecutado POA2022'!J162</f>
        <v>0</v>
      </c>
      <c r="J150" s="30">
        <f>'Data Plani vs Ejecutado POA2022'!K162</f>
        <v>0</v>
      </c>
      <c r="K150" s="195">
        <f>'Data Plani vs Ejecutado POA2022'!L162</f>
        <v>1</v>
      </c>
      <c r="L150" s="195">
        <f>'Data Plani vs Ejecutado POA2022'!N162</f>
        <v>1</v>
      </c>
      <c r="M150" s="195" t="str">
        <f>'Data Plani vs Ejecutado POA2022'!O162</f>
        <v xml:space="preserve">  </v>
      </c>
      <c r="N150" s="195" t="str">
        <f>'Data Plani vs Ejecutado POA2022'!P162</f>
        <v xml:space="preserve">  </v>
      </c>
      <c r="O150" s="195" t="str">
        <f>'Data Plani vs Ejecutado POA2022'!Q162</f>
        <v xml:space="preserve">  </v>
      </c>
      <c r="P150" s="195" t="str">
        <f>'Data Plani vs Ejecutado POA2022'!R162</f>
        <v xml:space="preserve">  </v>
      </c>
      <c r="Q150" s="30">
        <f>'Data Plani vs Ejecutado POA2022'!T162</f>
        <v>8</v>
      </c>
      <c r="R150" s="30">
        <f>'Data Plani vs Ejecutado POA2022'!U162</f>
        <v>8</v>
      </c>
      <c r="S150" s="64" t="str">
        <f>'Data Plani vs Ejecutado POA2022'!V162</f>
        <v>Lista de asistencia, fotos, PPt</v>
      </c>
      <c r="T150" s="137">
        <f>'Data Plani vs Ejecutado POA2022'!W162</f>
        <v>0</v>
      </c>
      <c r="U150" s="138">
        <f>'Data Plani vs Ejecutado POA2022'!X162</f>
        <v>0</v>
      </c>
      <c r="V150" s="498"/>
      <c r="W150" s="276">
        <f t="shared" si="8"/>
        <v>1</v>
      </c>
      <c r="X150" s="283">
        <f t="shared" si="9"/>
        <v>1</v>
      </c>
      <c r="Y150" s="560"/>
      <c r="Z150" s="285"/>
    </row>
    <row r="151" spans="1:26" s="27" customFormat="1" ht="41" customHeight="1" outlineLevel="2">
      <c r="A151" s="153" t="str">
        <f>'Data Plani vs Ejecutado POA2022'!A163</f>
        <v>Dirección de Recursos Humanos</v>
      </c>
      <c r="B151" s="140" t="str">
        <f>'Data Plani vs Ejecutado POA2022'!B163</f>
        <v>Evaluación de acuerdo de desempeño</v>
      </c>
      <c r="C151" s="31" t="str">
        <f>'Data Plani vs Ejecutado POA2022'!C163</f>
        <v>Evaluación</v>
      </c>
      <c r="D151" s="135" t="s">
        <v>196</v>
      </c>
      <c r="E151" s="30">
        <f>'Data Plani vs Ejecutado POA2022'!E163</f>
        <v>500</v>
      </c>
      <c r="F151" s="30">
        <f>'Data Plani vs Ejecutado POA2022'!F163</f>
        <v>0</v>
      </c>
      <c r="G151" s="30">
        <f>'Data Plani vs Ejecutado POA2022'!G163</f>
        <v>0</v>
      </c>
      <c r="H151" s="30">
        <f>'Data Plani vs Ejecutado POA2022'!I163</f>
        <v>500</v>
      </c>
      <c r="I151" s="30">
        <f>'Data Plani vs Ejecutado POA2022'!J163</f>
        <v>0</v>
      </c>
      <c r="J151" s="30">
        <f>'Data Plani vs Ejecutado POA2022'!K163</f>
        <v>0</v>
      </c>
      <c r="K151" s="195">
        <f>'Data Plani vs Ejecutado POA2022'!L163</f>
        <v>1</v>
      </c>
      <c r="L151" s="195">
        <f>'Data Plani vs Ejecutado POA2022'!N163</f>
        <v>1</v>
      </c>
      <c r="M151" s="195" t="str">
        <f>'Data Plani vs Ejecutado POA2022'!O163</f>
        <v xml:space="preserve">  </v>
      </c>
      <c r="N151" s="195" t="str">
        <f>'Data Plani vs Ejecutado POA2022'!P163</f>
        <v xml:space="preserve">  </v>
      </c>
      <c r="O151" s="195" t="str">
        <f>'Data Plani vs Ejecutado POA2022'!Q163</f>
        <v xml:space="preserve">  </v>
      </c>
      <c r="P151" s="195" t="str">
        <f>'Data Plani vs Ejecutado POA2022'!R163</f>
        <v xml:space="preserve">  </v>
      </c>
      <c r="Q151" s="30">
        <f>'Data Plani vs Ejecutado POA2022'!T163</f>
        <v>300</v>
      </c>
      <c r="R151" s="30">
        <f>'Data Plani vs Ejecutado POA2022'!U163</f>
        <v>300</v>
      </c>
      <c r="S151" s="64" t="str">
        <f>'Data Plani vs Ejecutado POA2022'!V163</f>
        <v>Firma de acuerdo</v>
      </c>
      <c r="T151" s="137">
        <f>'Data Plani vs Ejecutado POA2022'!W163</f>
        <v>0</v>
      </c>
      <c r="U151" s="138">
        <f>'Data Plani vs Ejecutado POA2022'!X163</f>
        <v>0</v>
      </c>
      <c r="V151" s="498"/>
      <c r="W151" s="276">
        <f t="shared" si="8"/>
        <v>1</v>
      </c>
      <c r="X151" s="283">
        <f t="shared" si="9"/>
        <v>1</v>
      </c>
      <c r="Y151" s="560"/>
      <c r="Z151" s="285"/>
    </row>
    <row r="152" spans="1:26" s="27" customFormat="1" ht="41" customHeight="1" outlineLevel="2">
      <c r="A152" s="153" t="str">
        <f>'Data Plani vs Ejecutado POA2022'!A164</f>
        <v>Dirección de Recursos Humanos</v>
      </c>
      <c r="B152" s="140" t="str">
        <f>'Data Plani vs Ejecutado POA2022'!B164</f>
        <v>Evaluación de acuerdo de desempeño</v>
      </c>
      <c r="C152" s="31" t="str">
        <f>'Data Plani vs Ejecutado POA2022'!C164</f>
        <v>Acuerdos</v>
      </c>
      <c r="D152" s="135" t="s">
        <v>196</v>
      </c>
      <c r="E152" s="30">
        <f>'Data Plani vs Ejecutado POA2022'!E164</f>
        <v>0</v>
      </c>
      <c r="F152" s="30">
        <f>'Data Plani vs Ejecutado POA2022'!F164</f>
        <v>250</v>
      </c>
      <c r="G152" s="30">
        <f>'Data Plani vs Ejecutado POA2022'!G164</f>
        <v>0.9</v>
      </c>
      <c r="H152" s="30">
        <f>'Data Plani vs Ejecutado POA2022'!I164</f>
        <v>0</v>
      </c>
      <c r="I152" s="30">
        <f>'Data Plani vs Ejecutado POA2022'!J164</f>
        <v>250</v>
      </c>
      <c r="J152" s="30">
        <f>'Data Plani vs Ejecutado POA2022'!K164</f>
        <v>250</v>
      </c>
      <c r="K152" s="195" t="str">
        <f>'Data Plani vs Ejecutado POA2022'!L164</f>
        <v xml:space="preserve">  </v>
      </c>
      <c r="L152" s="195" t="str">
        <f>'Data Plani vs Ejecutado POA2022'!N164</f>
        <v xml:space="preserve">  </v>
      </c>
      <c r="M152" s="195">
        <f>'Data Plani vs Ejecutado POA2022'!O164</f>
        <v>1</v>
      </c>
      <c r="N152" s="195">
        <f>'Data Plani vs Ejecutado POA2022'!P164</f>
        <v>1</v>
      </c>
      <c r="O152" s="195">
        <f>'Data Plani vs Ejecutado POA2022'!Q164</f>
        <v>3.5999999999999999E-3</v>
      </c>
      <c r="P152" s="195">
        <f>'Data Plani vs Ejecutado POA2022'!R164</f>
        <v>0.9</v>
      </c>
      <c r="Q152" s="30">
        <f>'Data Plani vs Ejecutado POA2022'!T164</f>
        <v>300</v>
      </c>
      <c r="R152" s="30">
        <f>'Data Plani vs Ejecutado POA2022'!U164</f>
        <v>300</v>
      </c>
      <c r="S152" s="64" t="str">
        <f>'Data Plani vs Ejecutado POA2022'!V164</f>
        <v>Documentos de revisión del acuerdo</v>
      </c>
      <c r="T152" s="137">
        <f>'Data Plani vs Ejecutado POA2022'!W164</f>
        <v>0</v>
      </c>
      <c r="U152" s="138">
        <f>'Data Plani vs Ejecutado POA2022'!X164</f>
        <v>0</v>
      </c>
      <c r="V152" s="498"/>
      <c r="W152" s="276">
        <f t="shared" si="8"/>
        <v>0.95</v>
      </c>
      <c r="X152" s="283">
        <f t="shared" si="9"/>
        <v>0.95</v>
      </c>
      <c r="Y152" s="560"/>
      <c r="Z152" s="285"/>
    </row>
    <row r="153" spans="1:26" s="27" customFormat="1" ht="41" customHeight="1" outlineLevel="2">
      <c r="A153" s="153" t="str">
        <f>'Data Plani vs Ejecutado POA2022'!A165</f>
        <v>Dirección de Recursos Humanos</v>
      </c>
      <c r="B153" s="140" t="str">
        <f>'Data Plani vs Ejecutado POA2022'!B165</f>
        <v>Evaluación de acuerdo de desempeño</v>
      </c>
      <c r="C153" s="31" t="str">
        <f>'Data Plani vs Ejecutado POA2022'!C165</f>
        <v>Acuerdos</v>
      </c>
      <c r="D153" s="135" t="s">
        <v>196</v>
      </c>
      <c r="E153" s="30">
        <f>'Data Plani vs Ejecutado POA2022'!E165</f>
        <v>3</v>
      </c>
      <c r="F153" s="30">
        <f>'Data Plani vs Ejecutado POA2022'!F165</f>
        <v>250</v>
      </c>
      <c r="G153" s="30">
        <f>'Data Plani vs Ejecutado POA2022'!G165</f>
        <v>400</v>
      </c>
      <c r="H153" s="30">
        <f>'Data Plani vs Ejecutado POA2022'!I165</f>
        <v>0</v>
      </c>
      <c r="I153" s="30">
        <f>'Data Plani vs Ejecutado POA2022'!J165</f>
        <v>250</v>
      </c>
      <c r="J153" s="30">
        <f>'Data Plani vs Ejecutado POA2022'!K165</f>
        <v>250</v>
      </c>
      <c r="K153" s="195" t="str">
        <f>'Data Plani vs Ejecutado POA2022'!L165</f>
        <v xml:space="preserve">  </v>
      </c>
      <c r="L153" s="195" t="str">
        <f>'Data Plani vs Ejecutado POA2022'!N165</f>
        <v xml:space="preserve">  </v>
      </c>
      <c r="M153" s="195">
        <f>'Data Plani vs Ejecutado POA2022'!O165</f>
        <v>1</v>
      </c>
      <c r="N153" s="195">
        <f>'Data Plani vs Ejecutado POA2022'!P165</f>
        <v>1</v>
      </c>
      <c r="O153" s="195">
        <f>'Data Plani vs Ejecutado POA2022'!Q165</f>
        <v>1.6</v>
      </c>
      <c r="P153" s="195">
        <f>'Data Plani vs Ejecutado POA2022'!R165</f>
        <v>1</v>
      </c>
      <c r="Q153" s="30">
        <f>'Data Plani vs Ejecutado POA2022'!T165</f>
        <v>300</v>
      </c>
      <c r="R153" s="30">
        <f>'Data Plani vs Ejecutado POA2022'!U165</f>
        <v>300</v>
      </c>
      <c r="S153" s="64" t="str">
        <f>'Data Plani vs Ejecutado POA2022'!V165</f>
        <v>Acuerdos firmados y sellados por los encargados, oficio de remisión de acuerdos al MAP</v>
      </c>
      <c r="T153" s="139">
        <f>'Data Plani vs Ejecutado POA2022'!W165</f>
        <v>0</v>
      </c>
      <c r="U153" s="138">
        <f>'Data Plani vs Ejecutado POA2022'!X165</f>
        <v>0</v>
      </c>
      <c r="V153" s="497"/>
      <c r="W153" s="276">
        <f t="shared" si="8"/>
        <v>1</v>
      </c>
      <c r="X153" s="283">
        <f t="shared" si="9"/>
        <v>1</v>
      </c>
      <c r="Y153" s="559"/>
      <c r="Z153" s="285"/>
    </row>
    <row r="154" spans="1:26" s="27" customFormat="1" ht="41" customHeight="1" outlineLevel="2">
      <c r="A154" s="153" t="str">
        <f>'Data Plani vs Ejecutado POA2022'!A166</f>
        <v>Dirección de Recursos Humanos</v>
      </c>
      <c r="B154" s="31" t="str">
        <f>'Data Plani vs Ejecutado POA2022'!B166</f>
        <v>Plan de mejora de Clima Organización y Laboral</v>
      </c>
      <c r="C154" s="31" t="str">
        <f>'Data Plani vs Ejecutado POA2022'!C166</f>
        <v>Reunión</v>
      </c>
      <c r="D154" s="64" t="s">
        <v>210</v>
      </c>
      <c r="E154" s="30">
        <f>'Data Plani vs Ejecutado POA2022'!E166</f>
        <v>1</v>
      </c>
      <c r="F154" s="30">
        <f>'Data Plani vs Ejecutado POA2022'!F166</f>
        <v>0</v>
      </c>
      <c r="G154" s="30">
        <f>'Data Plani vs Ejecutado POA2022'!G166</f>
        <v>0</v>
      </c>
      <c r="H154" s="30">
        <f>'Data Plani vs Ejecutado POA2022'!I166</f>
        <v>1</v>
      </c>
      <c r="I154" s="30">
        <f>'Data Plani vs Ejecutado POA2022'!J166</f>
        <v>0</v>
      </c>
      <c r="J154" s="30">
        <f>'Data Plani vs Ejecutado POA2022'!K166</f>
        <v>0</v>
      </c>
      <c r="K154" s="195">
        <f>'Data Plani vs Ejecutado POA2022'!L166</f>
        <v>1</v>
      </c>
      <c r="L154" s="195">
        <f>'Data Plani vs Ejecutado POA2022'!N166</f>
        <v>1</v>
      </c>
      <c r="M154" s="195" t="str">
        <f>'Data Plani vs Ejecutado POA2022'!O166</f>
        <v xml:space="preserve">  </v>
      </c>
      <c r="N154" s="195" t="str">
        <f>'Data Plani vs Ejecutado POA2022'!P166</f>
        <v xml:space="preserve">  </v>
      </c>
      <c r="O154" s="195" t="str">
        <f>'Data Plani vs Ejecutado POA2022'!Q166</f>
        <v xml:space="preserve">  </v>
      </c>
      <c r="P154" s="195" t="str">
        <f>'Data Plani vs Ejecutado POA2022'!R166</f>
        <v xml:space="preserve">  </v>
      </c>
      <c r="Q154" s="30">
        <f>'Data Plani vs Ejecutado POA2022'!T166</f>
        <v>3</v>
      </c>
      <c r="R154" s="30">
        <f>'Data Plani vs Ejecutado POA2022'!U166</f>
        <v>3</v>
      </c>
      <c r="S154" s="64" t="str">
        <f>'Data Plani vs Ejecutado POA2022'!V166</f>
        <v>Lista de asistencia y Plan de Mejora</v>
      </c>
      <c r="T154" s="135" t="str">
        <f>'Data Plani vs Ejecutado POA2022'!W166</f>
        <v>Personal motivado, con interés, salud y capacitado</v>
      </c>
      <c r="U154" s="138">
        <f>'Data Plani vs Ejecutado POA2022'!X166</f>
        <v>0</v>
      </c>
      <c r="V154" s="73" t="s">
        <v>210</v>
      </c>
      <c r="W154" s="281">
        <f t="shared" si="8"/>
        <v>1</v>
      </c>
      <c r="X154" s="283">
        <f t="shared" si="9"/>
        <v>1</v>
      </c>
      <c r="Y154" s="312">
        <v>1</v>
      </c>
      <c r="Z154" s="285"/>
    </row>
    <row r="155" spans="1:26" s="27" customFormat="1" ht="41" customHeight="1" outlineLevel="2">
      <c r="A155" s="153" t="str">
        <f>'Data Plani vs Ejecutado POA2022'!A172</f>
        <v>Dirección de Recursos Humanos</v>
      </c>
      <c r="B155" s="31" t="str">
        <f>'Data Plani vs Ejecutado POA2022'!B172</f>
        <v>Fortalecimiento Talento Humano</v>
      </c>
      <c r="C155" s="31" t="str">
        <f>'Data Plani vs Ejecutado POA2022'!C172</f>
        <v>Plan</v>
      </c>
      <c r="D155" s="64" t="s">
        <v>212</v>
      </c>
      <c r="E155" s="30">
        <f>'Data Plani vs Ejecutado POA2022'!E172</f>
        <v>1</v>
      </c>
      <c r="F155" s="30">
        <f>'Data Plani vs Ejecutado POA2022'!F172</f>
        <v>0</v>
      </c>
      <c r="G155" s="30">
        <f>'Data Plani vs Ejecutado POA2022'!G172</f>
        <v>0</v>
      </c>
      <c r="H155" s="30">
        <f>'Data Plani vs Ejecutado POA2022'!I172</f>
        <v>1</v>
      </c>
      <c r="I155" s="30">
        <f>'Data Plani vs Ejecutado POA2022'!J172</f>
        <v>0</v>
      </c>
      <c r="J155" s="30">
        <f>'Data Plani vs Ejecutado POA2022'!K172</f>
        <v>0</v>
      </c>
      <c r="K155" s="195">
        <f>'Data Plani vs Ejecutado POA2022'!L172</f>
        <v>1</v>
      </c>
      <c r="L155" s="195">
        <f>'Data Plani vs Ejecutado POA2022'!N172</f>
        <v>1</v>
      </c>
      <c r="M155" s="195" t="str">
        <f>'Data Plani vs Ejecutado POA2022'!O172</f>
        <v xml:space="preserve">  </v>
      </c>
      <c r="N155" s="195" t="str">
        <f>'Data Plani vs Ejecutado POA2022'!P172</f>
        <v xml:space="preserve">  </v>
      </c>
      <c r="O155" s="195" t="str">
        <f>'Data Plani vs Ejecutado POA2022'!Q172</f>
        <v xml:space="preserve">  </v>
      </c>
      <c r="P155" s="195" t="str">
        <f>'Data Plani vs Ejecutado POA2022'!R172</f>
        <v xml:space="preserve">  </v>
      </c>
      <c r="Q155" s="30">
        <f>'Data Plani vs Ejecutado POA2022'!T172</f>
        <v>2</v>
      </c>
      <c r="R155" s="30">
        <f>'Data Plani vs Ejecutado POA2022'!U172</f>
        <v>2</v>
      </c>
      <c r="S155" s="64" t="str">
        <f>'Data Plani vs Ejecutado POA2022'!V172</f>
        <v>Plan elaborado y Lista asistencia</v>
      </c>
      <c r="T155" s="137">
        <f>'Data Plani vs Ejecutado POA2022'!W172</f>
        <v>0</v>
      </c>
      <c r="U155" s="138">
        <f>'Data Plani vs Ejecutado POA2022'!X172</f>
        <v>0</v>
      </c>
      <c r="V155" s="73" t="s">
        <v>544</v>
      </c>
      <c r="W155" s="281">
        <f t="shared" si="8"/>
        <v>1</v>
      </c>
      <c r="X155" s="283">
        <f t="shared" si="9"/>
        <v>1</v>
      </c>
      <c r="Y155" s="312">
        <v>1</v>
      </c>
      <c r="Z155" s="285"/>
    </row>
    <row r="156" spans="1:26" s="27" customFormat="1" ht="41" customHeight="1" outlineLevel="2">
      <c r="A156" s="153" t="str">
        <f>'Data Plani vs Ejecutado POA2022'!A173</f>
        <v>Dirección de Recursos Humanos</v>
      </c>
      <c r="B156" s="140" t="str">
        <f>'Data Plani vs Ejecutado POA2022'!B173</f>
        <v>Programas de integración y motivación</v>
      </c>
      <c r="C156" s="64" t="str">
        <f>'Data Plani vs Ejecutado POA2022'!C173</f>
        <v>Premiación</v>
      </c>
      <c r="D156" s="135" t="s">
        <v>213</v>
      </c>
      <c r="E156" s="30">
        <f>'Data Plani vs Ejecutado POA2022'!E173</f>
        <v>3</v>
      </c>
      <c r="F156" s="30">
        <f>'Data Plani vs Ejecutado POA2022'!F173</f>
        <v>3</v>
      </c>
      <c r="G156" s="30">
        <f>'Data Plani vs Ejecutado POA2022'!G173</f>
        <v>3</v>
      </c>
      <c r="H156" s="30">
        <f>'Data Plani vs Ejecutado POA2022'!I173</f>
        <v>3</v>
      </c>
      <c r="I156" s="30">
        <f>'Data Plani vs Ejecutado POA2022'!J173</f>
        <v>3</v>
      </c>
      <c r="J156" s="30">
        <f>'Data Plani vs Ejecutado POA2022'!K173</f>
        <v>3</v>
      </c>
      <c r="K156" s="195">
        <f>'Data Plani vs Ejecutado POA2022'!L173</f>
        <v>1</v>
      </c>
      <c r="L156" s="195">
        <f>'Data Plani vs Ejecutado POA2022'!N173</f>
        <v>1</v>
      </c>
      <c r="M156" s="195">
        <f>'Data Plani vs Ejecutado POA2022'!O173</f>
        <v>1</v>
      </c>
      <c r="N156" s="195">
        <f>'Data Plani vs Ejecutado POA2022'!P173</f>
        <v>1</v>
      </c>
      <c r="O156" s="195">
        <f>'Data Plani vs Ejecutado POA2022'!Q173</f>
        <v>1</v>
      </c>
      <c r="P156" s="195">
        <f>'Data Plani vs Ejecutado POA2022'!R173</f>
        <v>1</v>
      </c>
      <c r="Q156" s="30">
        <f>'Data Plani vs Ejecutado POA2022'!T173</f>
        <v>12</v>
      </c>
      <c r="R156" s="30">
        <f>'Data Plani vs Ejecutado POA2022'!U173</f>
        <v>12</v>
      </c>
      <c r="S156" s="64" t="str">
        <f>'Data Plani vs Ejecutado POA2022'!V173</f>
        <v>Formulario de evaluación, Fotos de mural, certificado</v>
      </c>
      <c r="T156" s="137">
        <f>'Data Plani vs Ejecutado POA2022'!W173</f>
        <v>0</v>
      </c>
      <c r="U156" s="138">
        <f>'Data Plani vs Ejecutado POA2022'!X173</f>
        <v>0</v>
      </c>
      <c r="V156" s="496" t="s">
        <v>545</v>
      </c>
      <c r="W156" s="276">
        <f t="shared" si="8"/>
        <v>1</v>
      </c>
      <c r="X156" s="283">
        <f t="shared" si="9"/>
        <v>1</v>
      </c>
      <c r="Y156" s="558">
        <v>0.61</v>
      </c>
      <c r="Z156" s="285"/>
    </row>
    <row r="157" spans="1:26" s="27" customFormat="1" ht="41" customHeight="1" outlineLevel="2">
      <c r="A157" s="153" t="str">
        <f>'Data Plani vs Ejecutado POA2022'!A174</f>
        <v>Dirección de Recursos Humanos</v>
      </c>
      <c r="B157" s="140" t="str">
        <f>'Data Plani vs Ejecutado POA2022'!B174</f>
        <v>Programas de integración y motivación</v>
      </c>
      <c r="C157" s="64" t="str">
        <f>'Data Plani vs Ejecutado POA2022'!C174</f>
        <v>Acto</v>
      </c>
      <c r="D157" s="135" t="s">
        <v>213</v>
      </c>
      <c r="E157" s="30">
        <f>'Data Plani vs Ejecutado POA2022'!E174</f>
        <v>0</v>
      </c>
      <c r="F157" s="30">
        <f>'Data Plani vs Ejecutado POA2022'!F174</f>
        <v>1</v>
      </c>
      <c r="G157" s="30">
        <f>'Data Plani vs Ejecutado POA2022'!G174</f>
        <v>0</v>
      </c>
      <c r="H157" s="30">
        <f>'Data Plani vs Ejecutado POA2022'!I174</f>
        <v>0</v>
      </c>
      <c r="I157" s="30">
        <f>'Data Plani vs Ejecutado POA2022'!J174</f>
        <v>1</v>
      </c>
      <c r="J157" s="30">
        <f>'Data Plani vs Ejecutado POA2022'!K174</f>
        <v>0</v>
      </c>
      <c r="K157" s="195" t="str">
        <f>'Data Plani vs Ejecutado POA2022'!L174</f>
        <v xml:space="preserve">  </v>
      </c>
      <c r="L157" s="195" t="str">
        <f>'Data Plani vs Ejecutado POA2022'!N174</f>
        <v xml:space="preserve">  </v>
      </c>
      <c r="M157" s="195">
        <f>'Data Plani vs Ejecutado POA2022'!O174</f>
        <v>1</v>
      </c>
      <c r="N157" s="195">
        <f>'Data Plani vs Ejecutado POA2022'!P174</f>
        <v>1</v>
      </c>
      <c r="O157" s="195" t="str">
        <f>'Data Plani vs Ejecutado POA2022'!Q174</f>
        <v xml:space="preserve">  </v>
      </c>
      <c r="P157" s="195">
        <f>'Data Plani vs Ejecutado POA2022'!R174</f>
        <v>1</v>
      </c>
      <c r="Q157" s="30">
        <f>'Data Plani vs Ejecutado POA2022'!T174</f>
        <v>53</v>
      </c>
      <c r="R157" s="30">
        <f>'Data Plani vs Ejecutado POA2022'!U174</f>
        <v>53</v>
      </c>
      <c r="S157" s="64" t="str">
        <f>'Data Plani vs Ejecutado POA2022'!V174</f>
        <v>Fotos, lista asistencia, orden de compra de refrigerios, orden de compra de regalos</v>
      </c>
      <c r="T157" s="137">
        <f>'Data Plani vs Ejecutado POA2022'!W174</f>
        <v>0</v>
      </c>
      <c r="U157" s="138">
        <f>'Data Plani vs Ejecutado POA2022'!X174</f>
        <v>0</v>
      </c>
      <c r="V157" s="498"/>
      <c r="W157" s="276">
        <f t="shared" si="8"/>
        <v>1</v>
      </c>
      <c r="X157" s="283">
        <f t="shared" si="9"/>
        <v>1</v>
      </c>
      <c r="Y157" s="560"/>
      <c r="Z157" s="285"/>
    </row>
    <row r="158" spans="1:26" s="27" customFormat="1" ht="41" customHeight="1" outlineLevel="2">
      <c r="A158" s="153" t="str">
        <f>'Data Plani vs Ejecutado POA2022'!A175</f>
        <v>Dirección de Recursos Humanos</v>
      </c>
      <c r="B158" s="140" t="str">
        <f>'Data Plani vs Ejecutado POA2022'!B175</f>
        <v>Programas de integración y motivación</v>
      </c>
      <c r="C158" s="64" t="str">
        <f>'Data Plani vs Ejecutado POA2022'!C175</f>
        <v>Acto</v>
      </c>
      <c r="D158" s="135" t="s">
        <v>213</v>
      </c>
      <c r="E158" s="30">
        <f>'Data Plani vs Ejecutado POA2022'!E175</f>
        <v>0</v>
      </c>
      <c r="F158" s="30">
        <f>'Data Plani vs Ejecutado POA2022'!F175</f>
        <v>1</v>
      </c>
      <c r="G158" s="30">
        <f>'Data Plani vs Ejecutado POA2022'!G175</f>
        <v>0</v>
      </c>
      <c r="H158" s="30">
        <f>'Data Plani vs Ejecutado POA2022'!I175</f>
        <v>0</v>
      </c>
      <c r="I158" s="30">
        <f>'Data Plani vs Ejecutado POA2022'!J175</f>
        <v>1</v>
      </c>
      <c r="J158" s="30">
        <f>'Data Plani vs Ejecutado POA2022'!K175</f>
        <v>0</v>
      </c>
      <c r="K158" s="195" t="str">
        <f>'Data Plani vs Ejecutado POA2022'!L175</f>
        <v xml:space="preserve">  </v>
      </c>
      <c r="L158" s="195" t="str">
        <f>'Data Plani vs Ejecutado POA2022'!N175</f>
        <v xml:space="preserve">  </v>
      </c>
      <c r="M158" s="195">
        <f>'Data Plani vs Ejecutado POA2022'!O175</f>
        <v>1</v>
      </c>
      <c r="N158" s="195">
        <f>'Data Plani vs Ejecutado POA2022'!P175</f>
        <v>1</v>
      </c>
      <c r="O158" s="195" t="str">
        <f>'Data Plani vs Ejecutado POA2022'!Q175</f>
        <v xml:space="preserve">  </v>
      </c>
      <c r="P158" s="195">
        <f>'Data Plani vs Ejecutado POA2022'!R175</f>
        <v>1</v>
      </c>
      <c r="Q158" s="30">
        <f>'Data Plani vs Ejecutado POA2022'!T175</f>
        <v>150</v>
      </c>
      <c r="R158" s="30">
        <f>'Data Plani vs Ejecutado POA2022'!U175</f>
        <v>150</v>
      </c>
      <c r="S158" s="64" t="str">
        <f>'Data Plani vs Ejecutado POA2022'!V175</f>
        <v>Fotos, lista de asistencia, orden de compra de refrigerios, orden de compra de regalos</v>
      </c>
      <c r="T158" s="137">
        <f>'Data Plani vs Ejecutado POA2022'!W175</f>
        <v>0</v>
      </c>
      <c r="U158" s="138">
        <f>'Data Plani vs Ejecutado POA2022'!X175</f>
        <v>0</v>
      </c>
      <c r="V158" s="498"/>
      <c r="W158" s="276">
        <f t="shared" si="8"/>
        <v>1</v>
      </c>
      <c r="X158" s="283">
        <f t="shared" si="9"/>
        <v>1</v>
      </c>
      <c r="Y158" s="560"/>
      <c r="Z158" s="285"/>
    </row>
    <row r="159" spans="1:26" s="27" customFormat="1" ht="41" customHeight="1" outlineLevel="2">
      <c r="A159" s="153" t="str">
        <f>'Data Plani vs Ejecutado POA2022'!A176</f>
        <v>Dirección de Recursos Humanos</v>
      </c>
      <c r="B159" s="140" t="str">
        <f>'Data Plani vs Ejecutado POA2022'!B176</f>
        <v>Programas de integración y motivación</v>
      </c>
      <c r="C159" s="64" t="str">
        <f>'Data Plani vs Ejecutado POA2022'!C176</f>
        <v>Acto</v>
      </c>
      <c r="D159" s="135" t="s">
        <v>213</v>
      </c>
      <c r="E159" s="30">
        <f>'Data Plani vs Ejecutado POA2022'!E176</f>
        <v>0</v>
      </c>
      <c r="F159" s="30">
        <f>'Data Plani vs Ejecutado POA2022'!F176</f>
        <v>0</v>
      </c>
      <c r="G159" s="30">
        <f>'Data Plani vs Ejecutado POA2022'!G176</f>
        <v>1</v>
      </c>
      <c r="H159" s="30">
        <f>'Data Plani vs Ejecutado POA2022'!I176</f>
        <v>0</v>
      </c>
      <c r="I159" s="30">
        <f>'Data Plani vs Ejecutado POA2022'!J176</f>
        <v>0</v>
      </c>
      <c r="J159" s="30">
        <f>'Data Plani vs Ejecutado POA2022'!K176</f>
        <v>1</v>
      </c>
      <c r="K159" s="195" t="str">
        <f>'Data Plani vs Ejecutado POA2022'!L176</f>
        <v xml:space="preserve">  </v>
      </c>
      <c r="L159" s="195" t="str">
        <f>'Data Plani vs Ejecutado POA2022'!N176</f>
        <v xml:space="preserve">  </v>
      </c>
      <c r="M159" s="195" t="str">
        <f>'Data Plani vs Ejecutado POA2022'!O176</f>
        <v xml:space="preserve">  </v>
      </c>
      <c r="N159" s="195" t="str">
        <f>'Data Plani vs Ejecutado POA2022'!P176</f>
        <v xml:space="preserve">  </v>
      </c>
      <c r="O159" s="195">
        <f>'Data Plani vs Ejecutado POA2022'!Q176</f>
        <v>1</v>
      </c>
      <c r="P159" s="195">
        <f>'Data Plani vs Ejecutado POA2022'!R176</f>
        <v>1</v>
      </c>
      <c r="Q159" s="30">
        <f>'Data Plani vs Ejecutado POA2022'!T176</f>
        <v>0</v>
      </c>
      <c r="R159" s="30">
        <f>'Data Plani vs Ejecutado POA2022'!U176</f>
        <v>0</v>
      </c>
      <c r="S159" s="64" t="str">
        <f>'Data Plani vs Ejecutado POA2022'!V176</f>
        <v>Fotos, lista asistencia, orden de compra de refrigerios, orden de compra de regalos</v>
      </c>
      <c r="T159" s="137">
        <f>'Data Plani vs Ejecutado POA2022'!W176</f>
        <v>0</v>
      </c>
      <c r="U159" s="138">
        <f>'Data Plani vs Ejecutado POA2022'!X176</f>
        <v>0</v>
      </c>
      <c r="V159" s="498"/>
      <c r="W159" s="276">
        <f t="shared" ref="W159:W190" si="10">IF(X159&gt;100%,100%,AVERAGE(L159,N159,P159))</f>
        <v>1</v>
      </c>
      <c r="X159" s="283">
        <f t="shared" si="9"/>
        <v>1</v>
      </c>
      <c r="Y159" s="560"/>
      <c r="Z159" s="285"/>
    </row>
    <row r="160" spans="1:26" s="27" customFormat="1" ht="41" customHeight="1" outlineLevel="2">
      <c r="A160" s="153" t="str">
        <f>'Data Plani vs Ejecutado POA2022'!A177</f>
        <v>Dirección de Recursos Humanos</v>
      </c>
      <c r="B160" s="140" t="str">
        <f>'Data Plani vs Ejecutado POA2022'!B177</f>
        <v>Programas de integración y motivación</v>
      </c>
      <c r="C160" s="135" t="str">
        <f>'Data Plani vs Ejecutado POA2022'!C177</f>
        <v>Fiesta</v>
      </c>
      <c r="D160" s="135" t="s">
        <v>213</v>
      </c>
      <c r="E160" s="30">
        <f>'Data Plani vs Ejecutado POA2022'!E177</f>
        <v>0</v>
      </c>
      <c r="F160" s="30">
        <f>'Data Plani vs Ejecutado POA2022'!F177</f>
        <v>0</v>
      </c>
      <c r="G160" s="30">
        <f>'Data Plani vs Ejecutado POA2022'!G177</f>
        <v>0</v>
      </c>
      <c r="H160" s="30">
        <f>'Data Plani vs Ejecutado POA2022'!I177</f>
        <v>0</v>
      </c>
      <c r="I160" s="30">
        <f>'Data Plani vs Ejecutado POA2022'!J177</f>
        <v>0</v>
      </c>
      <c r="J160" s="30">
        <f>'Data Plani vs Ejecutado POA2022'!K177</f>
        <v>1</v>
      </c>
      <c r="K160" s="195" t="str">
        <f>'Data Plani vs Ejecutado POA2022'!L177</f>
        <v xml:space="preserve">  </v>
      </c>
      <c r="L160" s="195" t="str">
        <f>'Data Plani vs Ejecutado POA2022'!N177</f>
        <v xml:space="preserve">  </v>
      </c>
      <c r="M160" s="195" t="str">
        <f>'Data Plani vs Ejecutado POA2022'!O177</f>
        <v xml:space="preserve">  </v>
      </c>
      <c r="N160" s="195" t="str">
        <f>'Data Plani vs Ejecutado POA2022'!P177</f>
        <v xml:space="preserve">  </v>
      </c>
      <c r="O160" s="195">
        <f>'Data Plani vs Ejecutado POA2022'!Q177</f>
        <v>0</v>
      </c>
      <c r="P160" s="195">
        <f>'Data Plani vs Ejecutado POA2022'!R177</f>
        <v>0</v>
      </c>
      <c r="Q160" s="30">
        <f>'Data Plani vs Ejecutado POA2022'!T177</f>
        <v>300</v>
      </c>
      <c r="R160" s="30">
        <f>'Data Plani vs Ejecutado POA2022'!U177</f>
        <v>300</v>
      </c>
      <c r="S160" s="64" t="str">
        <f>'Data Plani vs Ejecutado POA2022'!V177</f>
        <v>Fotos, lista asistencia, Ordenes de compra de canastas, bonos, comida, regalos, musica, sillas, mesas</v>
      </c>
      <c r="T160" s="137">
        <f>'Data Plani vs Ejecutado POA2022'!W177</f>
        <v>0</v>
      </c>
      <c r="U160" s="138">
        <f>'Data Plani vs Ejecutado POA2022'!X177</f>
        <v>0</v>
      </c>
      <c r="V160" s="498"/>
      <c r="W160" s="276">
        <f t="shared" si="10"/>
        <v>0</v>
      </c>
      <c r="X160" s="283">
        <f t="shared" si="9"/>
        <v>0</v>
      </c>
      <c r="Y160" s="560"/>
      <c r="Z160" s="285"/>
    </row>
    <row r="161" spans="1:26" s="27" customFormat="1" ht="41" customHeight="1" outlineLevel="2">
      <c r="A161" s="153" t="str">
        <f>'Data Plani vs Ejecutado POA2022'!A178</f>
        <v>Dirección de Recursos Humanos</v>
      </c>
      <c r="B161" s="140" t="str">
        <f>'Data Plani vs Ejecutado POA2022'!B178</f>
        <v>Programas de integración y motivación</v>
      </c>
      <c r="C161" s="139" t="str">
        <f>'Data Plani vs Ejecutado POA2022'!C178</f>
        <v>Actos</v>
      </c>
      <c r="D161" s="135" t="s">
        <v>213</v>
      </c>
      <c r="E161" s="30">
        <f>'Data Plani vs Ejecutado POA2022'!E178</f>
        <v>3</v>
      </c>
      <c r="F161" s="30">
        <f>'Data Plani vs Ejecutado POA2022'!F178</f>
        <v>3</v>
      </c>
      <c r="G161" s="30">
        <f>'Data Plani vs Ejecutado POA2022'!G178</f>
        <v>185</v>
      </c>
      <c r="H161" s="30">
        <f>'Data Plani vs Ejecutado POA2022'!I178</f>
        <v>3</v>
      </c>
      <c r="I161" s="30">
        <f>'Data Plani vs Ejecutado POA2022'!J178</f>
        <v>3</v>
      </c>
      <c r="J161" s="30">
        <f>'Data Plani vs Ejecutado POA2022'!K178</f>
        <v>3</v>
      </c>
      <c r="K161" s="195">
        <f>'Data Plani vs Ejecutado POA2022'!L178</f>
        <v>1</v>
      </c>
      <c r="L161" s="195">
        <f>'Data Plani vs Ejecutado POA2022'!N178</f>
        <v>1</v>
      </c>
      <c r="M161" s="195">
        <f>'Data Plani vs Ejecutado POA2022'!O178</f>
        <v>1</v>
      </c>
      <c r="N161" s="195">
        <f>'Data Plani vs Ejecutado POA2022'!P178</f>
        <v>1</v>
      </c>
      <c r="O161" s="195">
        <f>'Data Plani vs Ejecutado POA2022'!Q178</f>
        <v>61.666666666666664</v>
      </c>
      <c r="P161" s="195">
        <f>'Data Plani vs Ejecutado POA2022'!R178</f>
        <v>1</v>
      </c>
      <c r="Q161" s="30">
        <f>'Data Plani vs Ejecutado POA2022'!T178</f>
        <v>300</v>
      </c>
      <c r="R161" s="30">
        <f>'Data Plani vs Ejecutado POA2022'!U178</f>
        <v>300</v>
      </c>
      <c r="S161" s="64" t="str">
        <f>'Data Plani vs Ejecutado POA2022'!V178</f>
        <v>Fotos, orden compras refrigerio, bizcocho, bebidas no alcoholicas</v>
      </c>
      <c r="T161" s="137">
        <f>'Data Plani vs Ejecutado POA2022'!W178</f>
        <v>0</v>
      </c>
      <c r="U161" s="138">
        <f>'Data Plani vs Ejecutado POA2022'!X178</f>
        <v>0</v>
      </c>
      <c r="V161" s="497"/>
      <c r="W161" s="276">
        <f t="shared" si="10"/>
        <v>1</v>
      </c>
      <c r="X161" s="283">
        <f t="shared" si="9"/>
        <v>1</v>
      </c>
      <c r="Y161" s="559"/>
      <c r="Z161" s="285"/>
    </row>
    <row r="162" spans="1:26" s="27" customFormat="1" ht="41" customHeight="1" outlineLevel="2">
      <c r="A162" s="153" t="str">
        <f>'Data Plani vs Ejecutado POA2022'!A181</f>
        <v>Dirección de Recursos Humanos</v>
      </c>
      <c r="B162" s="31" t="str">
        <f>'Data Plani vs Ejecutado POA2022'!B181</f>
        <v>Auditoría al área de Recursos Humanos</v>
      </c>
      <c r="C162" s="64" t="str">
        <f>'Data Plani vs Ejecutado POA2022'!C181</f>
        <v>Auditoría</v>
      </c>
      <c r="D162" s="64" t="s">
        <v>215</v>
      </c>
      <c r="E162" s="30">
        <f>'Data Plani vs Ejecutado POA2022'!E181</f>
        <v>0</v>
      </c>
      <c r="F162" s="30">
        <f>'Data Plani vs Ejecutado POA2022'!F181</f>
        <v>1</v>
      </c>
      <c r="G162" s="30">
        <f>'Data Plani vs Ejecutado POA2022'!G181</f>
        <v>0</v>
      </c>
      <c r="H162" s="30">
        <f>'Data Plani vs Ejecutado POA2022'!I181</f>
        <v>0</v>
      </c>
      <c r="I162" s="30">
        <f>'Data Plani vs Ejecutado POA2022'!J181</f>
        <v>1</v>
      </c>
      <c r="J162" s="30">
        <f>'Data Plani vs Ejecutado POA2022'!K181</f>
        <v>0</v>
      </c>
      <c r="K162" s="195" t="str">
        <f>'Data Plani vs Ejecutado POA2022'!L181</f>
        <v xml:space="preserve">  </v>
      </c>
      <c r="L162" s="195" t="str">
        <f>'Data Plani vs Ejecutado POA2022'!N181</f>
        <v xml:space="preserve">  </v>
      </c>
      <c r="M162" s="195">
        <f>'Data Plani vs Ejecutado POA2022'!O181</f>
        <v>1</v>
      </c>
      <c r="N162" s="195">
        <f>'Data Plani vs Ejecutado POA2022'!P181</f>
        <v>1</v>
      </c>
      <c r="O162" s="195" t="str">
        <f>'Data Plani vs Ejecutado POA2022'!Q181</f>
        <v xml:space="preserve">  </v>
      </c>
      <c r="P162" s="195" t="str">
        <f>'Data Plani vs Ejecutado POA2022'!R181</f>
        <v xml:space="preserve">  </v>
      </c>
      <c r="Q162" s="30">
        <f>'Data Plani vs Ejecutado POA2022'!T181</f>
        <v>5</v>
      </c>
      <c r="R162" s="30">
        <f>'Data Plani vs Ejecutado POA2022'!U181</f>
        <v>5</v>
      </c>
      <c r="S162" s="64" t="str">
        <f>'Data Plani vs Ejecutado POA2022'!V181</f>
        <v>Carta de gerencia producto de la auditoría</v>
      </c>
      <c r="T162" s="139">
        <f>'Data Plani vs Ejecutado POA2022'!W181</f>
        <v>0</v>
      </c>
      <c r="U162" s="143">
        <f>'Data Plani vs Ejecutado POA2022'!X181</f>
        <v>0</v>
      </c>
      <c r="V162" s="73" t="s">
        <v>215</v>
      </c>
      <c r="W162" s="281">
        <f t="shared" si="10"/>
        <v>1</v>
      </c>
      <c r="X162" s="283">
        <f t="shared" si="9"/>
        <v>1</v>
      </c>
      <c r="Y162" s="312">
        <v>1</v>
      </c>
      <c r="Z162" s="285"/>
    </row>
    <row r="163" spans="1:26" s="27" customFormat="1" ht="37" outlineLevel="2">
      <c r="A163" s="153" t="str">
        <f>'Data Plani vs Ejecutado POA2022'!A183</f>
        <v>Departamento de Comunicaciones</v>
      </c>
      <c r="B163" s="42" t="str">
        <f>'Data Plani vs Ejecutado POA2022'!B183</f>
        <v>Transformación Digital</v>
      </c>
      <c r="C163" s="42" t="str">
        <f>'Data Plani vs Ejecutado POA2022'!C183</f>
        <v>Procesos</v>
      </c>
      <c r="D163" s="73" t="s">
        <v>66</v>
      </c>
      <c r="E163" s="30">
        <f>'Data Plani vs Ejecutado POA2022'!E183</f>
        <v>1</v>
      </c>
      <c r="F163" s="30">
        <f>'Data Plani vs Ejecutado POA2022'!F183</f>
        <v>0</v>
      </c>
      <c r="G163" s="30">
        <f>'Data Plani vs Ejecutado POA2022'!G183</f>
        <v>2</v>
      </c>
      <c r="H163" s="30">
        <f>'Data Plani vs Ejecutado POA2022'!I183</f>
        <v>1</v>
      </c>
      <c r="I163" s="30">
        <f>'Data Plani vs Ejecutado POA2022'!J183</f>
        <v>0</v>
      </c>
      <c r="J163" s="30">
        <f>'Data Plani vs Ejecutado POA2022'!K183</f>
        <v>1</v>
      </c>
      <c r="K163" s="195">
        <f>'Data Plani vs Ejecutado POA2022'!L183</f>
        <v>1</v>
      </c>
      <c r="L163" s="195">
        <f>'Data Plani vs Ejecutado POA2022'!N183</f>
        <v>1</v>
      </c>
      <c r="M163" s="195" t="str">
        <f>'Data Plani vs Ejecutado POA2022'!O183</f>
        <v xml:space="preserve">  </v>
      </c>
      <c r="N163" s="195" t="str">
        <f>'Data Plani vs Ejecutado POA2022'!P183</f>
        <v xml:space="preserve">  </v>
      </c>
      <c r="O163" s="195">
        <f>'Data Plani vs Ejecutado POA2022'!Q183</f>
        <v>2</v>
      </c>
      <c r="P163" s="195">
        <f>'Data Plani vs Ejecutado POA2022'!R183</f>
        <v>1</v>
      </c>
      <c r="Q163" s="32">
        <f>'Data Plani vs Ejecutado POA2022'!T183</f>
        <v>25</v>
      </c>
      <c r="R163" s="32">
        <f>'Data Plani vs Ejecutado POA2022'!U183</f>
        <v>25</v>
      </c>
      <c r="S163" s="64" t="str">
        <f>'Data Plani vs Ejecutado POA2022'!V183</f>
        <v>Órden compra, autorizaciones, fotos, informe</v>
      </c>
      <c r="T163" s="74" t="str">
        <f>'Data Plani vs Ejecutado POA2022'!W183</f>
        <v>Colocación de sistemas implementados</v>
      </c>
      <c r="U163" s="136">
        <f>'Data Plani vs Ejecutado POA2022'!X183</f>
        <v>1323600</v>
      </c>
      <c r="V163" s="73" t="s">
        <v>546</v>
      </c>
      <c r="W163" s="281">
        <f t="shared" si="10"/>
        <v>1</v>
      </c>
      <c r="X163" s="283">
        <f t="shared" si="9"/>
        <v>1</v>
      </c>
      <c r="Y163" s="312">
        <v>1</v>
      </c>
      <c r="Z163" s="285"/>
    </row>
    <row r="164" spans="1:26" s="27" customFormat="1" ht="37" outlineLevel="2">
      <c r="A164" s="153" t="str">
        <f>'Data Plani vs Ejecutado POA2022'!A184</f>
        <v>Departamento de Comunicaciones</v>
      </c>
      <c r="B164" s="140" t="str">
        <f>'Data Plani vs Ejecutado POA2022'!B184</f>
        <v>Coordinación de Actividades</v>
      </c>
      <c r="C164" s="42" t="str">
        <f>'Data Plani vs Ejecutado POA2022'!C184</f>
        <v>Coordinación</v>
      </c>
      <c r="D164" s="73" t="s">
        <v>71</v>
      </c>
      <c r="E164" s="30">
        <f>'Data Plani vs Ejecutado POA2022'!E184</f>
        <v>194</v>
      </c>
      <c r="F164" s="30">
        <f>'Data Plani vs Ejecutado POA2022'!F184</f>
        <v>239</v>
      </c>
      <c r="G164" s="30">
        <f>'Data Plani vs Ejecutado POA2022'!G184</f>
        <v>5</v>
      </c>
      <c r="H164" s="30">
        <f>'Data Plani vs Ejecutado POA2022'!I184</f>
        <v>194</v>
      </c>
      <c r="I164" s="30">
        <f>'Data Plani vs Ejecutado POA2022'!J184</f>
        <v>15</v>
      </c>
      <c r="J164" s="30">
        <f>'Data Plani vs Ejecutado POA2022'!K184</f>
        <v>15</v>
      </c>
      <c r="K164" s="195">
        <f>'Data Plani vs Ejecutado POA2022'!L184</f>
        <v>1</v>
      </c>
      <c r="L164" s="195">
        <f>'Data Plani vs Ejecutado POA2022'!N184</f>
        <v>1</v>
      </c>
      <c r="M164" s="195">
        <f>'Data Plani vs Ejecutado POA2022'!O184</f>
        <v>15.933333333333334</v>
      </c>
      <c r="N164" s="195">
        <f>'Data Plani vs Ejecutado POA2022'!P184</f>
        <v>1</v>
      </c>
      <c r="O164" s="195">
        <f>'Data Plani vs Ejecutado POA2022'!Q184</f>
        <v>0.33333333333333331</v>
      </c>
      <c r="P164" s="195">
        <f>'Data Plani vs Ejecutado POA2022'!R184</f>
        <v>0.33333333333333331</v>
      </c>
      <c r="Q164" s="32">
        <f>'Data Plani vs Ejecutado POA2022'!T184</f>
        <v>460</v>
      </c>
      <c r="R164" s="32">
        <f>'Data Plani vs Ejecutado POA2022'!U184</f>
        <v>460</v>
      </c>
      <c r="S164" s="64" t="str">
        <f>'Data Plani vs Ejecutado POA2022'!V184</f>
        <v>Informes, documentos, ordenes de compra, cotizaciones, autorizaciones</v>
      </c>
      <c r="T164" s="144" t="str">
        <f>'Data Plani vs Ejecutado POA2022'!W184</f>
        <v>Control de las actividades de los departamentos y Acueerdos firmados</v>
      </c>
      <c r="U164" s="138">
        <f>'Data Plani vs Ejecutado POA2022'!X184</f>
        <v>0</v>
      </c>
      <c r="V164" s="496" t="s">
        <v>547</v>
      </c>
      <c r="W164" s="276">
        <f t="shared" si="10"/>
        <v>0.77777777777777779</v>
      </c>
      <c r="X164" s="283">
        <f t="shared" si="9"/>
        <v>0.77777777777777779</v>
      </c>
      <c r="Y164" s="558">
        <v>0.7</v>
      </c>
      <c r="Z164" s="285"/>
    </row>
    <row r="165" spans="1:26" s="27" customFormat="1" ht="37" outlineLevel="2">
      <c r="A165" s="153" t="str">
        <f>'Data Plani vs Ejecutado POA2022'!A185</f>
        <v>Departamento de Comunicaciones</v>
      </c>
      <c r="B165" s="140" t="str">
        <f>'Data Plani vs Ejecutado POA2022'!B185</f>
        <v>Coordinación de Actividades</v>
      </c>
      <c r="C165" s="42" t="str">
        <f>'Data Plani vs Ejecutado POA2022'!C185</f>
        <v>Supervisión y control</v>
      </c>
      <c r="D165" s="135" t="s">
        <v>71</v>
      </c>
      <c r="E165" s="30">
        <f>'Data Plani vs Ejecutado POA2022'!E185</f>
        <v>700</v>
      </c>
      <c r="F165" s="30">
        <f>'Data Plani vs Ejecutado POA2022'!F185</f>
        <v>1500</v>
      </c>
      <c r="G165" s="30">
        <f>'Data Plani vs Ejecutado POA2022'!G185</f>
        <v>5</v>
      </c>
      <c r="H165" s="30">
        <f>'Data Plani vs Ejecutado POA2022'!I185</f>
        <v>800</v>
      </c>
      <c r="I165" s="30">
        <f>'Data Plani vs Ejecutado POA2022'!J185</f>
        <v>1500</v>
      </c>
      <c r="J165" s="30">
        <f>'Data Plani vs Ejecutado POA2022'!K185</f>
        <v>15</v>
      </c>
      <c r="K165" s="195">
        <f>'Data Plani vs Ejecutado POA2022'!L185</f>
        <v>0.875</v>
      </c>
      <c r="L165" s="195">
        <f>'Data Plani vs Ejecutado POA2022'!N185</f>
        <v>0.875</v>
      </c>
      <c r="M165" s="195">
        <f>'Data Plani vs Ejecutado POA2022'!O185</f>
        <v>1</v>
      </c>
      <c r="N165" s="195">
        <f>'Data Plani vs Ejecutado POA2022'!P185</f>
        <v>1</v>
      </c>
      <c r="O165" s="195">
        <f>'Data Plani vs Ejecutado POA2022'!Q185</f>
        <v>0.33333333333333331</v>
      </c>
      <c r="P165" s="195">
        <f>'Data Plani vs Ejecutado POA2022'!R185</f>
        <v>0.33333333333333331</v>
      </c>
      <c r="Q165" s="32">
        <f>'Data Plani vs Ejecutado POA2022'!T185</f>
        <v>4</v>
      </c>
      <c r="R165" s="32">
        <f>'Data Plani vs Ejecutado POA2022'!U185</f>
        <v>4</v>
      </c>
      <c r="S165" s="64" t="str">
        <f>'Data Plani vs Ejecutado POA2022'!V185</f>
        <v>Requerimientos, ordenes de compra, cotizaciones, autorizaciones, estados financieros</v>
      </c>
      <c r="T165" s="146">
        <f>'Data Plani vs Ejecutado POA2022'!W185</f>
        <v>0</v>
      </c>
      <c r="U165" s="138">
        <f>'Data Plani vs Ejecutado POA2022'!X185</f>
        <v>0</v>
      </c>
      <c r="V165" s="498"/>
      <c r="W165" s="276">
        <f t="shared" si="10"/>
        <v>0.73611111111111116</v>
      </c>
      <c r="X165" s="283">
        <f t="shared" si="9"/>
        <v>0.73611111111111116</v>
      </c>
      <c r="Y165" s="560"/>
      <c r="Z165" s="285"/>
    </row>
    <row r="166" spans="1:26" s="27" customFormat="1" ht="37" outlineLevel="2">
      <c r="A166" s="153" t="str">
        <f>'Data Plani vs Ejecutado POA2022'!A186</f>
        <v>Departamento de Comunicaciones</v>
      </c>
      <c r="B166" s="140" t="str">
        <f>'Data Plani vs Ejecutado POA2022'!B186</f>
        <v>Coordinación de Actividades</v>
      </c>
      <c r="C166" s="42" t="str">
        <f>'Data Plani vs Ejecutado POA2022'!C186</f>
        <v>Seguimiento</v>
      </c>
      <c r="D166" s="135" t="s">
        <v>71</v>
      </c>
      <c r="E166" s="30">
        <f>'Data Plani vs Ejecutado POA2022'!E186</f>
        <v>800</v>
      </c>
      <c r="F166" s="30">
        <f>'Data Plani vs Ejecutado POA2022'!F186</f>
        <v>1500</v>
      </c>
      <c r="G166" s="30">
        <f>'Data Plani vs Ejecutado POA2022'!G186</f>
        <v>5</v>
      </c>
      <c r="H166" s="30">
        <f>'Data Plani vs Ejecutado POA2022'!I186</f>
        <v>800</v>
      </c>
      <c r="I166" s="30">
        <f>'Data Plani vs Ejecutado POA2022'!J186</f>
        <v>1500</v>
      </c>
      <c r="J166" s="30">
        <f>'Data Plani vs Ejecutado POA2022'!K186</f>
        <v>15</v>
      </c>
      <c r="K166" s="195">
        <f>'Data Plani vs Ejecutado POA2022'!L186</f>
        <v>1</v>
      </c>
      <c r="L166" s="195">
        <f>'Data Plani vs Ejecutado POA2022'!N186</f>
        <v>1</v>
      </c>
      <c r="M166" s="195">
        <f>'Data Plani vs Ejecutado POA2022'!O186</f>
        <v>1</v>
      </c>
      <c r="N166" s="195">
        <f>'Data Plani vs Ejecutado POA2022'!P186</f>
        <v>1</v>
      </c>
      <c r="O166" s="195">
        <f>'Data Plani vs Ejecutado POA2022'!Q186</f>
        <v>0.33333333333333331</v>
      </c>
      <c r="P166" s="195">
        <f>'Data Plani vs Ejecutado POA2022'!R186</f>
        <v>0.33333333333333331</v>
      </c>
      <c r="Q166" s="32">
        <f>'Data Plani vs Ejecutado POA2022'!T186</f>
        <v>4</v>
      </c>
      <c r="R166" s="32">
        <f>'Data Plani vs Ejecutado POA2022'!U186</f>
        <v>4</v>
      </c>
      <c r="S166" s="64" t="str">
        <f>'Data Plani vs Ejecutado POA2022'!V186</f>
        <v>Informenes, documentos</v>
      </c>
      <c r="T166" s="146">
        <f>'Data Plani vs Ejecutado POA2022'!W186</f>
        <v>0</v>
      </c>
      <c r="U166" s="138">
        <f>'Data Plani vs Ejecutado POA2022'!X186</f>
        <v>0</v>
      </c>
      <c r="V166" s="498"/>
      <c r="W166" s="276">
        <f t="shared" si="10"/>
        <v>0.77777777777777779</v>
      </c>
      <c r="X166" s="283">
        <f t="shared" si="9"/>
        <v>0.77777777777777779</v>
      </c>
      <c r="Y166" s="560"/>
      <c r="Z166" s="285"/>
    </row>
    <row r="167" spans="1:26" s="27" customFormat="1" ht="37" outlineLevel="2">
      <c r="A167" s="153" t="str">
        <f>'Data Plani vs Ejecutado POA2022'!A187</f>
        <v>Departamento de Comunicaciones</v>
      </c>
      <c r="B167" s="140" t="str">
        <f>'Data Plani vs Ejecutado POA2022'!B187</f>
        <v>Coordinación de Actividades</v>
      </c>
      <c r="C167" s="42" t="str">
        <f>'Data Plani vs Ejecutado POA2022'!C187</f>
        <v>Acuerdos</v>
      </c>
      <c r="D167" s="135" t="s">
        <v>71</v>
      </c>
      <c r="E167" s="30">
        <f>'Data Plani vs Ejecutado POA2022'!E187</f>
        <v>1</v>
      </c>
      <c r="F167" s="30">
        <f>'Data Plani vs Ejecutado POA2022'!F187</f>
        <v>3</v>
      </c>
      <c r="G167" s="30">
        <f>'Data Plani vs Ejecutado POA2022'!G187</f>
        <v>2</v>
      </c>
      <c r="H167" s="30">
        <f>'Data Plani vs Ejecutado POA2022'!I187</f>
        <v>3</v>
      </c>
      <c r="I167" s="30">
        <f>'Data Plani vs Ejecutado POA2022'!J187</f>
        <v>3</v>
      </c>
      <c r="J167" s="30">
        <f>'Data Plani vs Ejecutado POA2022'!K187</f>
        <v>3</v>
      </c>
      <c r="K167" s="195">
        <f>'Data Plani vs Ejecutado POA2022'!L187</f>
        <v>0.33333333333333331</v>
      </c>
      <c r="L167" s="195">
        <f>'Data Plani vs Ejecutado POA2022'!N187</f>
        <v>0.33333333333333331</v>
      </c>
      <c r="M167" s="195">
        <f>'Data Plani vs Ejecutado POA2022'!O187</f>
        <v>1</v>
      </c>
      <c r="N167" s="195">
        <f>'Data Plani vs Ejecutado POA2022'!P187</f>
        <v>1</v>
      </c>
      <c r="O167" s="195">
        <f>'Data Plani vs Ejecutado POA2022'!Q187</f>
        <v>0.66666666666666663</v>
      </c>
      <c r="P167" s="195">
        <f>'Data Plani vs Ejecutado POA2022'!R187</f>
        <v>0.66666666666666663</v>
      </c>
      <c r="Q167" s="32">
        <f>'Data Plani vs Ejecutado POA2022'!T187</f>
        <v>4</v>
      </c>
      <c r="R167" s="32">
        <f>'Data Plani vs Ejecutado POA2022'!U187</f>
        <v>4</v>
      </c>
      <c r="S167" s="64" t="str">
        <f>'Data Plani vs Ejecutado POA2022'!V187</f>
        <v>Acuerdos firmados</v>
      </c>
      <c r="T167" s="146">
        <f>'Data Plani vs Ejecutado POA2022'!W187</f>
        <v>0</v>
      </c>
      <c r="U167" s="138">
        <f>'Data Plani vs Ejecutado POA2022'!X187</f>
        <v>0</v>
      </c>
      <c r="V167" s="498"/>
      <c r="W167" s="276">
        <f t="shared" si="10"/>
        <v>0.66666666666666663</v>
      </c>
      <c r="X167" s="283">
        <f t="shared" si="9"/>
        <v>0.66666666666666663</v>
      </c>
      <c r="Y167" s="560"/>
      <c r="Z167" s="285"/>
    </row>
    <row r="168" spans="1:26" s="27" customFormat="1" ht="37" outlineLevel="2">
      <c r="A168" s="153" t="str">
        <f>'Data Plani vs Ejecutado POA2022'!A188</f>
        <v>Departamento de Comunicaciones</v>
      </c>
      <c r="B168" s="140" t="str">
        <f>'Data Plani vs Ejecutado POA2022'!B188</f>
        <v>Coordinación de Actividades</v>
      </c>
      <c r="C168" s="205" t="str">
        <f>'Data Plani vs Ejecutado POA2022'!C188</f>
        <v>Coordinación</v>
      </c>
      <c r="D168" s="135" t="s">
        <v>71</v>
      </c>
      <c r="E168" s="30">
        <f>'Data Plani vs Ejecutado POA2022'!E188</f>
        <v>110</v>
      </c>
      <c r="F168" s="168">
        <f>'Data Plani vs Ejecutado POA2022'!F188</f>
        <v>150</v>
      </c>
      <c r="G168" s="168">
        <f>'Data Plani vs Ejecutado POA2022'!G188</f>
        <v>80</v>
      </c>
      <c r="H168" s="30">
        <f>'Data Plani vs Ejecutado POA2022'!I188</f>
        <v>110</v>
      </c>
      <c r="I168" s="30">
        <f>'Data Plani vs Ejecutado POA2022'!J188</f>
        <v>150</v>
      </c>
      <c r="J168" s="30">
        <f>'Data Plani vs Ejecutado POA2022'!K188</f>
        <v>140</v>
      </c>
      <c r="K168" s="195">
        <f>'Data Plani vs Ejecutado POA2022'!L188</f>
        <v>1</v>
      </c>
      <c r="L168" s="210">
        <f>'Data Plani vs Ejecutado POA2022'!N188</f>
        <v>1</v>
      </c>
      <c r="M168" s="195">
        <f>'Data Plani vs Ejecutado POA2022'!O188</f>
        <v>1</v>
      </c>
      <c r="N168" s="210">
        <f>'Data Plani vs Ejecutado POA2022'!P188</f>
        <v>1</v>
      </c>
      <c r="O168" s="195">
        <f>'Data Plani vs Ejecutado POA2022'!Q188</f>
        <v>0.5714285714285714</v>
      </c>
      <c r="P168" s="210">
        <f>'Data Plani vs Ejecutado POA2022'!R188</f>
        <v>0.5714285714285714</v>
      </c>
      <c r="Q168" s="32">
        <f>'Data Plani vs Ejecutado POA2022'!T188</f>
        <v>6</v>
      </c>
      <c r="R168" s="32">
        <f>'Data Plani vs Ejecutado POA2022'!U188</f>
        <v>6</v>
      </c>
      <c r="S168" s="64" t="str">
        <f>'Data Plani vs Ejecutado POA2022'!V188</f>
        <v xml:space="preserve">Acuerdos y programas </v>
      </c>
      <c r="T168" s="145">
        <f>'Data Plani vs Ejecutado POA2022'!W188</f>
        <v>0</v>
      </c>
      <c r="U168" s="143">
        <f>'Data Plani vs Ejecutado POA2022'!X188</f>
        <v>0</v>
      </c>
      <c r="V168" s="497"/>
      <c r="W168" s="276">
        <f t="shared" si="10"/>
        <v>0.8571428571428571</v>
      </c>
      <c r="X168" s="283">
        <f t="shared" si="9"/>
        <v>0.8571428571428571</v>
      </c>
      <c r="Y168" s="559"/>
      <c r="Z168" s="285"/>
    </row>
    <row r="169" spans="1:26" ht="37" outlineLevel="2">
      <c r="A169" s="153" t="str">
        <f>'Data Plani vs Ejecutado POA2022'!A190</f>
        <v xml:space="preserve">División de Acuerdo Internacional </v>
      </c>
      <c r="B169" s="205" t="str">
        <f>'Data Plani vs Ejecutado POA2022'!B190</f>
        <v>Relacionar a la Institución con los principales Organismos Internacionales del Mundo Cooperativista</v>
      </c>
      <c r="C169" s="64" t="str">
        <f>'Data Plani vs Ejecutado POA2022'!C190</f>
        <v xml:space="preserve">Reuniones  </v>
      </c>
      <c r="D169" s="70" t="s">
        <v>384</v>
      </c>
      <c r="E169" s="32">
        <f>'Data Plani vs Ejecutado POA2022'!E190</f>
        <v>1</v>
      </c>
      <c r="F169" s="32">
        <f>'Data Plani vs Ejecutado POA2022'!F190</f>
        <v>3</v>
      </c>
      <c r="G169" s="32">
        <f>'Data Plani vs Ejecutado POA2022'!G190</f>
        <v>1</v>
      </c>
      <c r="H169" s="32">
        <f>'Data Plani vs Ejecutado POA2022'!I190</f>
        <v>1</v>
      </c>
      <c r="I169" s="32">
        <f>'Data Plani vs Ejecutado POA2022'!J190</f>
        <v>2</v>
      </c>
      <c r="J169" s="32">
        <f>'Data Plani vs Ejecutado POA2022'!K190</f>
        <v>1</v>
      </c>
      <c r="K169" s="195">
        <f>'Data Plani vs Ejecutado POA2022'!L190</f>
        <v>1</v>
      </c>
      <c r="L169" s="195">
        <f>'Data Plani vs Ejecutado POA2022'!N190</f>
        <v>1</v>
      </c>
      <c r="M169" s="195">
        <f>'Data Plani vs Ejecutado POA2022'!O190</f>
        <v>1.5</v>
      </c>
      <c r="N169" s="195">
        <f>'Data Plani vs Ejecutado POA2022'!P190</f>
        <v>1</v>
      </c>
      <c r="O169" s="195">
        <f>'Data Plani vs Ejecutado POA2022'!Q190</f>
        <v>1</v>
      </c>
      <c r="P169" s="195">
        <f>'Data Plani vs Ejecutado POA2022'!R190</f>
        <v>1</v>
      </c>
      <c r="Q169" s="32">
        <f>'Data Plani vs Ejecutado POA2022'!T190</f>
        <v>3</v>
      </c>
      <c r="R169" s="32">
        <f>'Data Plani vs Ejecutado POA2022'!U190</f>
        <v>3</v>
      </c>
      <c r="S169" s="64" t="str">
        <f>'Data Plani vs Ejecutado POA2022'!V190</f>
        <v>Convocatorias, correos, minutas de reuniones</v>
      </c>
      <c r="T169" s="70" t="str">
        <f>'Data Plani vs Ejecutado POA2022'!W190</f>
        <v>Tener acercamiento y alianzas con cada entidad nacionales e internacionales</v>
      </c>
      <c r="U169" s="65">
        <f>'Data Plani vs Ejecutado POA2022'!X190</f>
        <v>4269500</v>
      </c>
      <c r="V169" s="496" t="s">
        <v>548</v>
      </c>
      <c r="W169" s="276">
        <f t="shared" si="10"/>
        <v>1</v>
      </c>
      <c r="X169" s="283">
        <f t="shared" si="9"/>
        <v>1</v>
      </c>
      <c r="Y169" s="558">
        <v>0.83</v>
      </c>
      <c r="Z169" s="285"/>
    </row>
    <row r="170" spans="1:26" ht="37" outlineLevel="2">
      <c r="A170" s="153" t="str">
        <f>'Data Plani vs Ejecutado POA2022'!A191</f>
        <v xml:space="preserve">División de Acuerdo Internacional </v>
      </c>
      <c r="B170" s="205" t="str">
        <f>'Data Plani vs Ejecutado POA2022'!B191</f>
        <v>Relacionar a la Institución con los principales Organismos Internacionales del Mundo Cooperativista</v>
      </c>
      <c r="C170" s="64" t="str">
        <f>'Data Plani vs Ejecutado POA2022'!C191</f>
        <v>Actividad</v>
      </c>
      <c r="D170" s="70" t="s">
        <v>384</v>
      </c>
      <c r="E170" s="32">
        <f>'Data Plani vs Ejecutado POA2022'!E191</f>
        <v>1</v>
      </c>
      <c r="F170" s="32">
        <f>'Data Plani vs Ejecutado POA2022'!F191</f>
        <v>3</v>
      </c>
      <c r="G170" s="32">
        <f>'Data Plani vs Ejecutado POA2022'!G191</f>
        <v>0</v>
      </c>
      <c r="H170" s="32">
        <f>'Data Plani vs Ejecutado POA2022'!I191</f>
        <v>1</v>
      </c>
      <c r="I170" s="32">
        <f>'Data Plani vs Ejecutado POA2022'!J191</f>
        <v>2</v>
      </c>
      <c r="J170" s="32">
        <f>'Data Plani vs Ejecutado POA2022'!K191</f>
        <v>1</v>
      </c>
      <c r="K170" s="195">
        <f>'Data Plani vs Ejecutado POA2022'!L191</f>
        <v>1</v>
      </c>
      <c r="L170" s="195">
        <f>'Data Plani vs Ejecutado POA2022'!N191</f>
        <v>1</v>
      </c>
      <c r="M170" s="195">
        <f>'Data Plani vs Ejecutado POA2022'!O191</f>
        <v>1.5</v>
      </c>
      <c r="N170" s="195">
        <f>'Data Plani vs Ejecutado POA2022'!P191</f>
        <v>1</v>
      </c>
      <c r="O170" s="195">
        <f>'Data Plani vs Ejecutado POA2022'!Q191</f>
        <v>0</v>
      </c>
      <c r="P170" s="195">
        <f>'Data Plani vs Ejecutado POA2022'!R191</f>
        <v>0</v>
      </c>
      <c r="Q170" s="32">
        <f>'Data Plani vs Ejecutado POA2022'!T191</f>
        <v>10</v>
      </c>
      <c r="R170" s="32">
        <f>'Data Plani vs Ejecutado POA2022'!U191</f>
        <v>10</v>
      </c>
      <c r="S170" s="64" t="str">
        <f>'Data Plani vs Ejecutado POA2022'!V191</f>
        <v>Fotos, Informes, PPT</v>
      </c>
      <c r="T170" s="71">
        <f>'Data Plani vs Ejecutado POA2022'!W191</f>
        <v>0</v>
      </c>
      <c r="U170" s="66">
        <f>'Data Plani vs Ejecutado POA2022'!X191</f>
        <v>0</v>
      </c>
      <c r="V170" s="497"/>
      <c r="W170" s="276">
        <f t="shared" si="10"/>
        <v>0.66666666666666663</v>
      </c>
      <c r="X170" s="283">
        <f t="shared" si="9"/>
        <v>0.66666666666666663</v>
      </c>
      <c r="Y170" s="559"/>
      <c r="Z170" s="285"/>
    </row>
    <row r="171" spans="1:26" ht="37" outlineLevel="2">
      <c r="A171" s="153" t="str">
        <f>'Data Plani vs Ejecutado POA2022'!A192</f>
        <v xml:space="preserve">División de Acuerdo Internacional </v>
      </c>
      <c r="B171" s="205" t="str">
        <f>'Data Plani vs Ejecutado POA2022'!B192</f>
        <v>Establecer acuerdos y relaciones con organismos e intituciones nacionales e internacionales que incidan en el desarrollo del IDECOOP y de las Cooperativas</v>
      </c>
      <c r="C171" s="73" t="str">
        <f>'Data Plani vs Ejecutado POA2022'!C192</f>
        <v>Reuniones</v>
      </c>
      <c r="D171" s="70" t="s">
        <v>385</v>
      </c>
      <c r="E171" s="30">
        <f>'Data Plani vs Ejecutado POA2022'!E192</f>
        <v>1</v>
      </c>
      <c r="F171" s="30">
        <f>'Data Plani vs Ejecutado POA2022'!F192</f>
        <v>4</v>
      </c>
      <c r="G171" s="30">
        <f>'Data Plani vs Ejecutado POA2022'!G192</f>
        <v>3</v>
      </c>
      <c r="H171" s="30">
        <f>'Data Plani vs Ejecutado POA2022'!I192</f>
        <v>1</v>
      </c>
      <c r="I171" s="30">
        <f>'Data Plani vs Ejecutado POA2022'!J192</f>
        <v>3</v>
      </c>
      <c r="J171" s="30">
        <f>'Data Plani vs Ejecutado POA2022'!K192</f>
        <v>1</v>
      </c>
      <c r="K171" s="195">
        <f>'Data Plani vs Ejecutado POA2022'!L192</f>
        <v>1</v>
      </c>
      <c r="L171" s="195">
        <f>'Data Plani vs Ejecutado POA2022'!N192</f>
        <v>1</v>
      </c>
      <c r="M171" s="195">
        <f>'Data Plani vs Ejecutado POA2022'!O192</f>
        <v>1.3333333333333333</v>
      </c>
      <c r="N171" s="195">
        <f>'Data Plani vs Ejecutado POA2022'!P192</f>
        <v>1</v>
      </c>
      <c r="O171" s="195">
        <f>'Data Plani vs Ejecutado POA2022'!Q192</f>
        <v>3</v>
      </c>
      <c r="P171" s="195">
        <f>'Data Plani vs Ejecutado POA2022'!R192</f>
        <v>1</v>
      </c>
      <c r="Q171" s="32">
        <f>'Data Plani vs Ejecutado POA2022'!T192</f>
        <v>15</v>
      </c>
      <c r="R171" s="32">
        <f>'Data Plani vs Ejecutado POA2022'!U192</f>
        <v>15</v>
      </c>
      <c r="S171" s="64" t="str">
        <f>'Data Plani vs Ejecutado POA2022'!V192</f>
        <v>Lista de asistencia, fotos, minutas</v>
      </c>
      <c r="T171" s="70" t="str">
        <f>'Data Plani vs Ejecutado POA2022'!W192</f>
        <v>Acuerdos establecidos y firmados</v>
      </c>
      <c r="U171" s="66">
        <f>'Data Plani vs Ejecutado POA2022'!X192</f>
        <v>0</v>
      </c>
      <c r="V171" s="496" t="s">
        <v>398</v>
      </c>
      <c r="W171" s="276">
        <f t="shared" si="10"/>
        <v>1</v>
      </c>
      <c r="X171" s="283">
        <f t="shared" si="9"/>
        <v>1</v>
      </c>
      <c r="Y171" s="558">
        <v>1</v>
      </c>
      <c r="Z171" s="285"/>
    </row>
    <row r="172" spans="1:26" ht="37" outlineLevel="2">
      <c r="A172" s="153" t="str">
        <f>'Data Plani vs Ejecutado POA2022'!A193</f>
        <v xml:space="preserve">División de Acuerdo Internacional </v>
      </c>
      <c r="B172" s="205" t="str">
        <f>'Data Plani vs Ejecutado POA2022'!B193</f>
        <v>Establecer acuerdos y relaciones con organismos e intituciones nacionales e internacionales que incidan en el desarrollo del IDECOOP y de las Cooperativas</v>
      </c>
      <c r="C172" s="64" t="str">
        <f>'Data Plani vs Ejecutado POA2022'!C193</f>
        <v>Acuerdo preliminar</v>
      </c>
      <c r="D172" s="70" t="s">
        <v>385</v>
      </c>
      <c r="E172" s="30">
        <f>'Data Plani vs Ejecutado POA2022'!E193</f>
        <v>1</v>
      </c>
      <c r="F172" s="30">
        <f>'Data Plani vs Ejecutado POA2022'!F193</f>
        <v>3</v>
      </c>
      <c r="G172" s="30">
        <f>'Data Plani vs Ejecutado POA2022'!G193</f>
        <v>3</v>
      </c>
      <c r="H172" s="30">
        <f>'Data Plani vs Ejecutado POA2022'!I193</f>
        <v>1</v>
      </c>
      <c r="I172" s="30">
        <f>'Data Plani vs Ejecutado POA2022'!J193</f>
        <v>3</v>
      </c>
      <c r="J172" s="30">
        <f>'Data Plani vs Ejecutado POA2022'!K193</f>
        <v>1</v>
      </c>
      <c r="K172" s="195">
        <f>'Data Plani vs Ejecutado POA2022'!L193</f>
        <v>1</v>
      </c>
      <c r="L172" s="195">
        <f>'Data Plani vs Ejecutado POA2022'!N193</f>
        <v>1</v>
      </c>
      <c r="M172" s="195">
        <f>'Data Plani vs Ejecutado POA2022'!O193</f>
        <v>1</v>
      </c>
      <c r="N172" s="195">
        <f>'Data Plani vs Ejecutado POA2022'!P193</f>
        <v>1</v>
      </c>
      <c r="O172" s="195">
        <f>'Data Plani vs Ejecutado POA2022'!Q193</f>
        <v>3</v>
      </c>
      <c r="P172" s="195">
        <f>'Data Plani vs Ejecutado POA2022'!R193</f>
        <v>1</v>
      </c>
      <c r="Q172" s="32">
        <f>'Data Plani vs Ejecutado POA2022'!T193</f>
        <v>15</v>
      </c>
      <c r="R172" s="32">
        <f>'Data Plani vs Ejecutado POA2022'!U193</f>
        <v>15</v>
      </c>
      <c r="S172" s="64" t="str">
        <f>'Data Plani vs Ejecutado POA2022'!V193</f>
        <v>Documento del acuerdo preliminar</v>
      </c>
      <c r="T172" s="72">
        <f>'Data Plani vs Ejecutado POA2022'!W193</f>
        <v>0</v>
      </c>
      <c r="U172" s="66">
        <f>'Data Plani vs Ejecutado POA2022'!X193</f>
        <v>0</v>
      </c>
      <c r="V172" s="498"/>
      <c r="W172" s="276">
        <f t="shared" si="10"/>
        <v>1</v>
      </c>
      <c r="X172" s="283">
        <f t="shared" si="9"/>
        <v>1</v>
      </c>
      <c r="Y172" s="560"/>
      <c r="Z172" s="285"/>
    </row>
    <row r="173" spans="1:26" ht="37" outlineLevel="2">
      <c r="A173" s="153" t="str">
        <f>'Data Plani vs Ejecutado POA2022'!A194</f>
        <v xml:space="preserve">División de Acuerdo Internacional </v>
      </c>
      <c r="B173" s="205" t="str">
        <f>'Data Plani vs Ejecutado POA2022'!B194</f>
        <v>Establecer acuerdos y relaciones con organismos e intituciones nacionales e internacionales que incidan en el desarrollo del IDECOOP y de las Cooperativas</v>
      </c>
      <c r="C173" s="64" t="str">
        <f>'Data Plani vs Ejecutado POA2022'!C194</f>
        <v>Firmas de acuerdo</v>
      </c>
      <c r="D173" s="70" t="s">
        <v>385</v>
      </c>
      <c r="E173" s="30">
        <f>'Data Plani vs Ejecutado POA2022'!E194</f>
        <v>1</v>
      </c>
      <c r="F173" s="30">
        <f>'Data Plani vs Ejecutado POA2022'!F194</f>
        <v>3</v>
      </c>
      <c r="G173" s="30">
        <f>'Data Plani vs Ejecutado POA2022'!G194</f>
        <v>1</v>
      </c>
      <c r="H173" s="30">
        <f>'Data Plani vs Ejecutado POA2022'!I194</f>
        <v>1</v>
      </c>
      <c r="I173" s="30">
        <f>'Data Plani vs Ejecutado POA2022'!J194</f>
        <v>3</v>
      </c>
      <c r="J173" s="30">
        <f>'Data Plani vs Ejecutado POA2022'!K194</f>
        <v>1</v>
      </c>
      <c r="K173" s="195">
        <f>'Data Plani vs Ejecutado POA2022'!L194</f>
        <v>1</v>
      </c>
      <c r="L173" s="195">
        <f>'Data Plani vs Ejecutado POA2022'!N194</f>
        <v>1</v>
      </c>
      <c r="M173" s="195">
        <f>'Data Plani vs Ejecutado POA2022'!O194</f>
        <v>1</v>
      </c>
      <c r="N173" s="195">
        <f>'Data Plani vs Ejecutado POA2022'!P194</f>
        <v>1</v>
      </c>
      <c r="O173" s="195">
        <f>'Data Plani vs Ejecutado POA2022'!Q194</f>
        <v>1</v>
      </c>
      <c r="P173" s="195">
        <f>'Data Plani vs Ejecutado POA2022'!R194</f>
        <v>1</v>
      </c>
      <c r="Q173" s="32">
        <f>'Data Plani vs Ejecutado POA2022'!T194</f>
        <v>70</v>
      </c>
      <c r="R173" s="32">
        <f>'Data Plani vs Ejecutado POA2022'!U194</f>
        <v>70</v>
      </c>
      <c r="S173" s="64" t="str">
        <f>'Data Plani vs Ejecutado POA2022'!V194</f>
        <v>Acuerdo firmado, fotos, minuta</v>
      </c>
      <c r="T173" s="72">
        <f>'Data Plani vs Ejecutado POA2022'!W194</f>
        <v>0</v>
      </c>
      <c r="U173" s="66">
        <f>'Data Plani vs Ejecutado POA2022'!X194</f>
        <v>0</v>
      </c>
      <c r="V173" s="497"/>
      <c r="W173" s="276">
        <f t="shared" si="10"/>
        <v>1</v>
      </c>
      <c r="X173" s="283">
        <f t="shared" si="9"/>
        <v>1</v>
      </c>
      <c r="Y173" s="559"/>
      <c r="Z173" s="285"/>
    </row>
    <row r="174" spans="1:26" ht="39" outlineLevel="2">
      <c r="A174" s="153" t="str">
        <f>'Data Plani vs Ejecutado POA2022'!A195</f>
        <v xml:space="preserve">División de Acuerdo Internacional </v>
      </c>
      <c r="B174" s="206" t="str">
        <f>'Data Plani vs Ejecutado POA2022'!B195</f>
        <v>Gestionar reuniones con las Instituciones acordadas</v>
      </c>
      <c r="C174" s="64" t="str">
        <f>'Data Plani vs Ejecutado POA2022'!C195</f>
        <v>Convocatoria</v>
      </c>
      <c r="D174" s="70" t="s">
        <v>386</v>
      </c>
      <c r="E174" s="30">
        <f>'Data Plani vs Ejecutado POA2022'!E195</f>
        <v>1</v>
      </c>
      <c r="F174" s="30">
        <f>'Data Plani vs Ejecutado POA2022'!F195</f>
        <v>3</v>
      </c>
      <c r="G174" s="30">
        <f>'Data Plani vs Ejecutado POA2022'!G195</f>
        <v>2</v>
      </c>
      <c r="H174" s="30">
        <f>'Data Plani vs Ejecutado POA2022'!I195</f>
        <v>1</v>
      </c>
      <c r="I174" s="30">
        <f>'Data Plani vs Ejecutado POA2022'!J195</f>
        <v>3</v>
      </c>
      <c r="J174" s="30">
        <f>'Data Plani vs Ejecutado POA2022'!K195</f>
        <v>1</v>
      </c>
      <c r="K174" s="195">
        <f>'Data Plani vs Ejecutado POA2022'!L195</f>
        <v>1</v>
      </c>
      <c r="L174" s="195">
        <f>'Data Plani vs Ejecutado POA2022'!N195</f>
        <v>1</v>
      </c>
      <c r="M174" s="195">
        <f>'Data Plani vs Ejecutado POA2022'!O195</f>
        <v>1</v>
      </c>
      <c r="N174" s="195">
        <f>'Data Plani vs Ejecutado POA2022'!P195</f>
        <v>1</v>
      </c>
      <c r="O174" s="195">
        <f>'Data Plani vs Ejecutado POA2022'!Q195</f>
        <v>2</v>
      </c>
      <c r="P174" s="195">
        <f>'Data Plani vs Ejecutado POA2022'!R195</f>
        <v>1</v>
      </c>
      <c r="Q174" s="32">
        <f>'Data Plani vs Ejecutado POA2022'!T195</f>
        <v>18</v>
      </c>
      <c r="R174" s="32">
        <f>'Data Plani vs Ejecutado POA2022'!U195</f>
        <v>18</v>
      </c>
      <c r="S174" s="64" t="str">
        <f>'Data Plani vs Ejecutado POA2022'!V195</f>
        <v>Reportes, Correos</v>
      </c>
      <c r="T174" s="72">
        <f>'Data Plani vs Ejecutado POA2022'!W195</f>
        <v>0</v>
      </c>
      <c r="U174" s="66">
        <f>'Data Plani vs Ejecutado POA2022'!X195</f>
        <v>0</v>
      </c>
      <c r="V174" s="496" t="s">
        <v>549</v>
      </c>
      <c r="W174" s="276">
        <f t="shared" si="10"/>
        <v>1</v>
      </c>
      <c r="X174" s="283">
        <f t="shared" si="9"/>
        <v>1</v>
      </c>
      <c r="Y174" s="558">
        <v>1</v>
      </c>
      <c r="Z174" s="285"/>
    </row>
    <row r="175" spans="1:26" ht="39" outlineLevel="2">
      <c r="A175" s="153" t="str">
        <f>'Data Plani vs Ejecutado POA2022'!A196</f>
        <v xml:space="preserve">División de Acuerdo Internacional </v>
      </c>
      <c r="B175" s="206" t="str">
        <f>'Data Plani vs Ejecutado POA2022'!B196</f>
        <v>Gestionar reuniones con las Instituciones acordadas</v>
      </c>
      <c r="C175" s="64" t="str">
        <f>'Data Plani vs Ejecutado POA2022'!C196</f>
        <v>Reuniones</v>
      </c>
      <c r="D175" s="70" t="s">
        <v>386</v>
      </c>
      <c r="E175" s="30">
        <f>'Data Plani vs Ejecutado POA2022'!E196</f>
        <v>1</v>
      </c>
      <c r="F175" s="30">
        <f>'Data Plani vs Ejecutado POA2022'!F196</f>
        <v>3</v>
      </c>
      <c r="G175" s="30">
        <f>'Data Plani vs Ejecutado POA2022'!G196</f>
        <v>2</v>
      </c>
      <c r="H175" s="30">
        <f>'Data Plani vs Ejecutado POA2022'!I196</f>
        <v>1</v>
      </c>
      <c r="I175" s="30">
        <f>'Data Plani vs Ejecutado POA2022'!J196</f>
        <v>3</v>
      </c>
      <c r="J175" s="30">
        <f>'Data Plani vs Ejecutado POA2022'!K196</f>
        <v>1</v>
      </c>
      <c r="K175" s="195">
        <f>'Data Plani vs Ejecutado POA2022'!L196</f>
        <v>1</v>
      </c>
      <c r="L175" s="195">
        <f>'Data Plani vs Ejecutado POA2022'!N196</f>
        <v>1</v>
      </c>
      <c r="M175" s="195">
        <f>'Data Plani vs Ejecutado POA2022'!O196</f>
        <v>1</v>
      </c>
      <c r="N175" s="195">
        <f>'Data Plani vs Ejecutado POA2022'!P196</f>
        <v>1</v>
      </c>
      <c r="O175" s="195">
        <f>'Data Plani vs Ejecutado POA2022'!Q196</f>
        <v>2</v>
      </c>
      <c r="P175" s="195">
        <f>'Data Plani vs Ejecutado POA2022'!R196</f>
        <v>1</v>
      </c>
      <c r="Q175" s="32">
        <f>'Data Plani vs Ejecutado POA2022'!T196</f>
        <v>11</v>
      </c>
      <c r="R175" s="32">
        <f>'Data Plani vs Ejecutado POA2022'!U196</f>
        <v>11</v>
      </c>
      <c r="S175" s="64" t="str">
        <f>'Data Plani vs Ejecutado POA2022'!V196</f>
        <v>Fotos, Reportes, lista de asistencia, munuta</v>
      </c>
      <c r="T175" s="72">
        <f>'Data Plani vs Ejecutado POA2022'!W196</f>
        <v>0</v>
      </c>
      <c r="U175" s="66">
        <f>'Data Plani vs Ejecutado POA2022'!X196</f>
        <v>0</v>
      </c>
      <c r="V175" s="497"/>
      <c r="W175" s="276">
        <f t="shared" si="10"/>
        <v>1</v>
      </c>
      <c r="X175" s="283">
        <f t="shared" si="9"/>
        <v>1</v>
      </c>
      <c r="Y175" s="559"/>
      <c r="Z175" s="285"/>
    </row>
    <row r="176" spans="1:26" ht="37" outlineLevel="2">
      <c r="A176" s="153" t="str">
        <f>'Data Plani vs Ejecutado POA2022'!A197</f>
        <v xml:space="preserve">División de Acuerdo Internacional </v>
      </c>
      <c r="B176" s="140" t="str">
        <f>'Data Plani vs Ejecutado POA2022'!B197</f>
        <v>Realizar reuniones de seguimiento con areas de la institucion invocradas en procesos de firmas de acuerdos</v>
      </c>
      <c r="C176" s="135" t="str">
        <f>'Data Plani vs Ejecutado POA2022'!C197</f>
        <v>Reuniones</v>
      </c>
      <c r="D176" s="135" t="s">
        <v>387</v>
      </c>
      <c r="E176" s="168">
        <f>'Data Plani vs Ejecutado POA2022'!E197</f>
        <v>3</v>
      </c>
      <c r="F176" s="168">
        <f>'Data Plani vs Ejecutado POA2022'!F197</f>
        <v>3</v>
      </c>
      <c r="G176" s="168">
        <f>'Data Plani vs Ejecutado POA2022'!G197</f>
        <v>2</v>
      </c>
      <c r="H176" s="168">
        <f>'Data Plani vs Ejecutado POA2022'!I197</f>
        <v>3</v>
      </c>
      <c r="I176" s="168">
        <f>'Data Plani vs Ejecutado POA2022'!J197</f>
        <v>3</v>
      </c>
      <c r="J176" s="168">
        <f>'Data Plani vs Ejecutado POA2022'!K197</f>
        <v>3</v>
      </c>
      <c r="K176" s="210">
        <f>'Data Plani vs Ejecutado POA2022'!L197</f>
        <v>1</v>
      </c>
      <c r="L176" s="210">
        <f>'Data Plani vs Ejecutado POA2022'!N197</f>
        <v>1</v>
      </c>
      <c r="M176" s="210">
        <f>'Data Plani vs Ejecutado POA2022'!O197</f>
        <v>1</v>
      </c>
      <c r="N176" s="210">
        <f>'Data Plani vs Ejecutado POA2022'!P197</f>
        <v>1</v>
      </c>
      <c r="O176" s="210">
        <f>'Data Plani vs Ejecutado POA2022'!Q197</f>
        <v>0.66666666666666663</v>
      </c>
      <c r="P176" s="210">
        <f>'Data Plani vs Ejecutado POA2022'!R197</f>
        <v>0.66666666666666663</v>
      </c>
      <c r="Q176" s="32">
        <f>'Data Plani vs Ejecutado POA2022'!T197</f>
        <v>18</v>
      </c>
      <c r="R176" s="32">
        <f>'Data Plani vs Ejecutado POA2022'!U197</f>
        <v>18</v>
      </c>
      <c r="S176" s="64" t="str">
        <f>'Data Plani vs Ejecutado POA2022'!V197</f>
        <v>Fotos, Reportes, Listado de Asistencia</v>
      </c>
      <c r="T176" s="71">
        <f>'Data Plani vs Ejecutado POA2022'!W197</f>
        <v>0</v>
      </c>
      <c r="U176" s="67">
        <f>'Data Plani vs Ejecutado POA2022'!X197</f>
        <v>0</v>
      </c>
      <c r="V176" s="70" t="s">
        <v>387</v>
      </c>
      <c r="W176" s="281">
        <f t="shared" si="10"/>
        <v>0.88888888888888884</v>
      </c>
      <c r="X176" s="283">
        <f t="shared" si="9"/>
        <v>0.88888888888888884</v>
      </c>
      <c r="Y176" s="312">
        <f>W176</f>
        <v>0.88888888888888884</v>
      </c>
      <c r="Z176" s="285"/>
    </row>
    <row r="177" spans="1:26" ht="38" customHeight="1" outlineLevel="2">
      <c r="A177" s="277" t="str">
        <f>'Data Plani vs Ejecutado POA2022'!A198</f>
        <v xml:space="preserve">División de Acuerdo Internacional </v>
      </c>
      <c r="B177" s="277" t="str">
        <f>'Data Plani vs Ejecutado POA2022'!B198</f>
        <v>Implementación del Sistema de Gestión de Calidad (ISO 9001-2015);  ISO 37001</v>
      </c>
      <c r="C177" s="26" t="str">
        <f>'Data Plani vs Ejecutado POA2022'!C198</f>
        <v xml:space="preserve">Cantidad de procesos estandarizados </v>
      </c>
      <c r="D177" s="277">
        <v>0</v>
      </c>
      <c r="E177" s="277">
        <f>'Data Plani vs Ejecutado POA2022'!E198</f>
        <v>0</v>
      </c>
      <c r="F177" s="277">
        <f>'Data Plani vs Ejecutado POA2022'!F198</f>
        <v>0</v>
      </c>
      <c r="G177" s="277">
        <f>'Data Plani vs Ejecutado POA2022'!G198</f>
        <v>0</v>
      </c>
      <c r="H177" s="26">
        <f>'Data Plani vs Ejecutado POA2022'!I198</f>
        <v>1</v>
      </c>
      <c r="I177" s="26">
        <f>'Data Plani vs Ejecutado POA2022'!J198</f>
        <v>1</v>
      </c>
      <c r="J177" s="26">
        <f>'Data Plani vs Ejecutado POA2022'!K198</f>
        <v>1</v>
      </c>
      <c r="K177" s="278">
        <f>'Data Plani vs Ejecutado POA2022'!L198</f>
        <v>0</v>
      </c>
      <c r="L177" s="278">
        <f>'Data Plani vs Ejecutado POA2022'!N198</f>
        <v>0</v>
      </c>
      <c r="M177" s="278">
        <f>'Data Plani vs Ejecutado POA2022'!O198</f>
        <v>0</v>
      </c>
      <c r="N177" s="278">
        <f>'Data Plani vs Ejecutado POA2022'!P198</f>
        <v>0</v>
      </c>
      <c r="O177" s="278">
        <f>'Data Plani vs Ejecutado POA2022'!Q198</f>
        <v>0</v>
      </c>
      <c r="P177" s="278">
        <f>'Data Plani vs Ejecutado POA2022'!R198</f>
        <v>0</v>
      </c>
      <c r="Q177" s="60">
        <f>'Data Plani vs Ejecutado POA2022'!T198</f>
        <v>0</v>
      </c>
      <c r="R177" s="60">
        <f>'Data Plani vs Ejecutado POA2022'!U198</f>
        <v>0</v>
      </c>
      <c r="S177" s="60">
        <f>'Data Plani vs Ejecutado POA2022'!V198</f>
        <v>0</v>
      </c>
      <c r="T177" s="60">
        <f>'Data Plani vs Ejecutado POA2022'!W198</f>
        <v>0</v>
      </c>
      <c r="U177" s="279">
        <f>'Data Plani vs Ejecutado POA2022'!X198</f>
        <v>273816800</v>
      </c>
      <c r="V177" s="77">
        <v>0</v>
      </c>
      <c r="W177" s="276">
        <f t="shared" si="10"/>
        <v>0</v>
      </c>
      <c r="X177" s="283">
        <f t="shared" ref="X177:X193" si="11">AVERAGE(L177,N177,P177)</f>
        <v>0</v>
      </c>
      <c r="Y177" s="312">
        <f t="shared" ref="Y177:Y193" si="12">W177</f>
        <v>0</v>
      </c>
      <c r="Z177" s="285"/>
    </row>
    <row r="178" spans="1:26" ht="38" customHeight="1" outlineLevel="2">
      <c r="A178" s="277" t="str">
        <f>'Data Plani vs Ejecutado POA2022'!A199</f>
        <v xml:space="preserve">División de Acuerdo Internacional </v>
      </c>
      <c r="B178" s="277" t="str">
        <f>'Data Plani vs Ejecutado POA2022'!B199</f>
        <v>Implementación de la oficina virtual</v>
      </c>
      <c r="C178" s="26" t="str">
        <f>'Data Plani vs Ejecutado POA2022'!C199</f>
        <v xml:space="preserve">Cantidad de Cooperativas incorporadas a través de la Oficina Virtual </v>
      </c>
      <c r="D178" s="277">
        <v>0</v>
      </c>
      <c r="E178" s="277">
        <f>'Data Plani vs Ejecutado POA2022'!E199</f>
        <v>1</v>
      </c>
      <c r="F178" s="277">
        <f>'Data Plani vs Ejecutado POA2022'!F199</f>
        <v>1</v>
      </c>
      <c r="G178" s="277">
        <f>'Data Plani vs Ejecutado POA2022'!G199</f>
        <v>1</v>
      </c>
      <c r="H178" s="26">
        <f>'Data Plani vs Ejecutado POA2022'!I199</f>
        <v>1</v>
      </c>
      <c r="I178" s="26">
        <f>'Data Plani vs Ejecutado POA2022'!J199</f>
        <v>1</v>
      </c>
      <c r="J178" s="26">
        <f>'Data Plani vs Ejecutado POA2022'!K199</f>
        <v>1</v>
      </c>
      <c r="K178" s="278">
        <f>'Data Plani vs Ejecutado POA2022'!L199</f>
        <v>0</v>
      </c>
      <c r="L178" s="278">
        <f>'Data Plani vs Ejecutado POA2022'!N199</f>
        <v>1</v>
      </c>
      <c r="M178" s="278">
        <f>'Data Plani vs Ejecutado POA2022'!O199</f>
        <v>1</v>
      </c>
      <c r="N178" s="278">
        <f>'Data Plani vs Ejecutado POA2022'!P199</f>
        <v>1</v>
      </c>
      <c r="O178" s="278"/>
      <c r="P178" s="278">
        <f>'Data Plani vs Ejecutado POA2022'!R199</f>
        <v>1</v>
      </c>
      <c r="U178" s="280"/>
      <c r="V178" s="77">
        <v>0</v>
      </c>
      <c r="W178" s="276">
        <f t="shared" si="10"/>
        <v>1</v>
      </c>
      <c r="X178" s="283">
        <f t="shared" si="11"/>
        <v>1</v>
      </c>
      <c r="Y178" s="312">
        <f t="shared" si="12"/>
        <v>1</v>
      </c>
      <c r="Z178" s="285"/>
    </row>
    <row r="179" spans="1:26" ht="38" customHeight="1" outlineLevel="2">
      <c r="A179" s="277" t="str">
        <f>'Data Plani vs Ejecutado POA2022'!A200</f>
        <v xml:space="preserve">División de Acuerdo Internacional </v>
      </c>
      <c r="B179" s="277" t="str">
        <f>'Data Plani vs Ejecutado POA2022'!B200</f>
        <v xml:space="preserve">Simplificación de trámites </v>
      </c>
      <c r="C179" s="26" t="str">
        <f>'Data Plani vs Ejecutado POA2022'!C200</f>
        <v>Cantidad de Procesos automatizados en la institución</v>
      </c>
      <c r="D179" s="277" t="s">
        <v>496</v>
      </c>
      <c r="E179" s="277">
        <f>'Data Plani vs Ejecutado POA2022'!E200</f>
        <v>1</v>
      </c>
      <c r="F179" s="277">
        <f>'Data Plani vs Ejecutado POA2022'!F200</f>
        <v>1</v>
      </c>
      <c r="G179" s="277">
        <f>'Data Plani vs Ejecutado POA2022'!G200</f>
        <v>1</v>
      </c>
      <c r="H179" s="26">
        <f>'Data Plani vs Ejecutado POA2022'!I200</f>
        <v>1</v>
      </c>
      <c r="I179" s="26">
        <f>'Data Plani vs Ejecutado POA2022'!J200</f>
        <v>1</v>
      </c>
      <c r="J179" s="26">
        <f>'Data Plani vs Ejecutado POA2022'!K200</f>
        <v>1</v>
      </c>
      <c r="K179" s="278">
        <f>'Data Plani vs Ejecutado POA2022'!L200</f>
        <v>0</v>
      </c>
      <c r="L179" s="278">
        <f>'Data Plani vs Ejecutado POA2022'!N200</f>
        <v>1</v>
      </c>
      <c r="M179" s="278">
        <f>'Data Plani vs Ejecutado POA2022'!O200</f>
        <v>1</v>
      </c>
      <c r="N179" s="278">
        <f>'Data Plani vs Ejecutado POA2022'!P200</f>
        <v>1</v>
      </c>
      <c r="O179" s="278"/>
      <c r="P179" s="278">
        <f>'Data Plani vs Ejecutado POA2022'!R200</f>
        <v>1</v>
      </c>
      <c r="U179" s="280"/>
      <c r="V179" s="77" t="s">
        <v>550</v>
      </c>
      <c r="W179" s="281">
        <f t="shared" si="10"/>
        <v>1</v>
      </c>
      <c r="X179" s="283">
        <f t="shared" si="11"/>
        <v>1</v>
      </c>
      <c r="Y179" s="312">
        <f t="shared" si="12"/>
        <v>1</v>
      </c>
      <c r="Z179" s="285"/>
    </row>
    <row r="180" spans="1:26" ht="38" customHeight="1" outlineLevel="2">
      <c r="A180" s="277" t="str">
        <f>'Data Plani vs Ejecutado POA2022'!A201</f>
        <v xml:space="preserve">División de Acuerdo Internacional </v>
      </c>
      <c r="B180" s="277" t="str">
        <f>'Data Plani vs Ejecutado POA2022'!B201</f>
        <v xml:space="preserve">Implementación de la Carta Compromiso </v>
      </c>
      <c r="C180" s="26" t="str">
        <f>'Data Plani vs Ejecutado POA2022'!C201</f>
        <v xml:space="preserve">Cantidad de compromisos cumplidos en los servicios ofrecidos </v>
      </c>
      <c r="D180" s="277" t="s">
        <v>467</v>
      </c>
      <c r="E180" s="277">
        <f>'Data Plani vs Ejecutado POA2022'!E201</f>
        <v>0</v>
      </c>
      <c r="F180" s="277">
        <f>'Data Plani vs Ejecutado POA2022'!F201</f>
        <v>0</v>
      </c>
      <c r="G180" s="277">
        <f>'Data Plani vs Ejecutado POA2022'!G201</f>
        <v>0.8</v>
      </c>
      <c r="H180" s="26">
        <f>'Data Plani vs Ejecutado POA2022'!I201</f>
        <v>1</v>
      </c>
      <c r="I180" s="26">
        <f>'Data Plani vs Ejecutado POA2022'!J201</f>
        <v>1</v>
      </c>
      <c r="J180" s="26">
        <f>'Data Plani vs Ejecutado POA2022'!K201</f>
        <v>1</v>
      </c>
      <c r="K180" s="278">
        <f>'Data Plani vs Ejecutado POA2022'!L201</f>
        <v>0</v>
      </c>
      <c r="L180" s="278">
        <f>'Data Plani vs Ejecutado POA2022'!N201</f>
        <v>0.8</v>
      </c>
      <c r="M180" s="278">
        <f>'Data Plani vs Ejecutado POA2022'!O201</f>
        <v>0</v>
      </c>
      <c r="N180" s="278">
        <f>'Data Plani vs Ejecutado POA2022'!P201</f>
        <v>0.8</v>
      </c>
      <c r="O180" s="278"/>
      <c r="P180" s="278">
        <f>'Data Plani vs Ejecutado POA2022'!R201</f>
        <v>0.8</v>
      </c>
      <c r="U180" s="280"/>
      <c r="V180" s="77" t="s">
        <v>551</v>
      </c>
      <c r="W180" s="281">
        <f t="shared" si="10"/>
        <v>0.80000000000000016</v>
      </c>
      <c r="X180" s="283">
        <f t="shared" si="11"/>
        <v>0.80000000000000016</v>
      </c>
      <c r="Y180" s="312">
        <f t="shared" si="12"/>
        <v>0.80000000000000016</v>
      </c>
      <c r="Z180" s="285"/>
    </row>
    <row r="181" spans="1:26" ht="38" customHeight="1" outlineLevel="2">
      <c r="A181" s="277" t="str">
        <f>'Data Plani vs Ejecutado POA2022'!A202</f>
        <v xml:space="preserve">Departamento de Fortalecimiento Institucional </v>
      </c>
      <c r="B181" s="277" t="str">
        <f>'Data Plani vs Ejecutado POA2022'!B202</f>
        <v xml:space="preserve">Premio Nacional de la Calidad al Sector Público Dominicano </v>
      </c>
      <c r="C181" s="26" t="str">
        <f>'Data Plani vs Ejecutado POA2022'!C202</f>
        <v xml:space="preserve">Medalla Obtenida después de la deliberación del Jurado </v>
      </c>
      <c r="D181" s="277" t="s">
        <v>470</v>
      </c>
      <c r="E181" s="277">
        <f>'Data Plani vs Ejecutado POA2022'!E202</f>
        <v>1</v>
      </c>
      <c r="F181" s="277">
        <f>'Data Plani vs Ejecutado POA2022'!F202</f>
        <v>1</v>
      </c>
      <c r="G181" s="277">
        <f>'Data Plani vs Ejecutado POA2022'!G202</f>
        <v>1</v>
      </c>
      <c r="H181" s="26">
        <f>'Data Plani vs Ejecutado POA2022'!I202</f>
        <v>1</v>
      </c>
      <c r="I181" s="26">
        <f>'Data Plani vs Ejecutado POA2022'!J202</f>
        <v>1</v>
      </c>
      <c r="J181" s="26">
        <f>'Data Plani vs Ejecutado POA2022'!K202</f>
        <v>1</v>
      </c>
      <c r="K181" s="278">
        <f>'Data Plani vs Ejecutado POA2022'!L202</f>
        <v>0</v>
      </c>
      <c r="L181" s="278">
        <f>'Data Plani vs Ejecutado POA2022'!N202</f>
        <v>1</v>
      </c>
      <c r="M181" s="278">
        <f>'Data Plani vs Ejecutado POA2022'!O202</f>
        <v>1</v>
      </c>
      <c r="N181" s="278">
        <f>'Data Plani vs Ejecutado POA2022'!P202</f>
        <v>1</v>
      </c>
      <c r="O181" s="278"/>
      <c r="P181" s="278">
        <f>'Data Plani vs Ejecutado POA2022'!R202</f>
        <v>1</v>
      </c>
      <c r="U181" s="280"/>
      <c r="V181" s="77" t="s">
        <v>552</v>
      </c>
      <c r="W181" s="281">
        <f t="shared" si="10"/>
        <v>1</v>
      </c>
      <c r="X181" s="283">
        <f t="shared" si="11"/>
        <v>1</v>
      </c>
      <c r="Y181" s="312">
        <f t="shared" si="12"/>
        <v>1</v>
      </c>
      <c r="Z181" s="285"/>
    </row>
    <row r="182" spans="1:26" ht="38" customHeight="1" outlineLevel="2">
      <c r="A182" s="277" t="str">
        <f>'Data Plani vs Ejecutado POA2022'!A203</f>
        <v xml:space="preserve">Departamento de Fortalecimiento Institucional </v>
      </c>
      <c r="B182" s="277" t="str">
        <f>'Data Plani vs Ejecutado POA2022'!B203</f>
        <v>Cumplimiento del Sistema de Gestión de Administración Público (SISMAP)</v>
      </c>
      <c r="C182" s="26" t="str">
        <f>'Data Plani vs Ejecutado POA2022'!C203</f>
        <v xml:space="preserve">Porcentaje de cumplimiento en escala objetivo logrado en el Sistema de Gestión de Administración Público (SISMAP)  </v>
      </c>
      <c r="D182" s="277" t="s">
        <v>473</v>
      </c>
      <c r="E182" s="277">
        <f>'Data Plani vs Ejecutado POA2022'!E203</f>
        <v>1</v>
      </c>
      <c r="F182" s="277">
        <f>'Data Plani vs Ejecutado POA2022'!F203</f>
        <v>1</v>
      </c>
      <c r="G182" s="277">
        <f>'Data Plani vs Ejecutado POA2022'!G203</f>
        <v>85</v>
      </c>
      <c r="H182" s="26">
        <f>'Data Plani vs Ejecutado POA2022'!I203</f>
        <v>1</v>
      </c>
      <c r="I182" s="26">
        <f>'Data Plani vs Ejecutado POA2022'!J203</f>
        <v>1</v>
      </c>
      <c r="J182" s="26">
        <f>'Data Plani vs Ejecutado POA2022'!K203</f>
        <v>1</v>
      </c>
      <c r="K182" s="278">
        <f>'Data Plani vs Ejecutado POA2022'!L203</f>
        <v>0</v>
      </c>
      <c r="L182" s="278">
        <f>'Data Plani vs Ejecutado POA2022'!N203</f>
        <v>1</v>
      </c>
      <c r="M182" s="278">
        <f>'Data Plani vs Ejecutado POA2022'!O203</f>
        <v>1</v>
      </c>
      <c r="N182" s="278">
        <f>'Data Plani vs Ejecutado POA2022'!P203</f>
        <v>1</v>
      </c>
      <c r="O182" s="278"/>
      <c r="P182" s="278">
        <f>'Data Plani vs Ejecutado POA2022'!R203</f>
        <v>1</v>
      </c>
      <c r="U182" s="280"/>
      <c r="V182" s="77" t="s">
        <v>553</v>
      </c>
      <c r="W182" s="281">
        <f t="shared" si="10"/>
        <v>1</v>
      </c>
      <c r="X182" s="283">
        <f t="shared" si="11"/>
        <v>1</v>
      </c>
      <c r="Y182" s="312">
        <f t="shared" si="12"/>
        <v>1</v>
      </c>
      <c r="Z182" s="285"/>
    </row>
    <row r="183" spans="1:26" ht="38" customHeight="1" outlineLevel="2">
      <c r="A183" s="277" t="str">
        <f>'Data Plani vs Ejecutado POA2022'!A204</f>
        <v xml:space="preserve">Departamento de Fortalecimiento Institucional </v>
      </c>
      <c r="B183" s="277" t="str">
        <f>'Data Plani vs Ejecutado POA2022'!B204</f>
        <v>Cumplimiento del Sistema de Gestión de Compras Públicas ( SISCOMPRAS )</v>
      </c>
      <c r="C183" s="26" t="str">
        <f>'Data Plani vs Ejecutado POA2022'!C204</f>
        <v xml:space="preserve">Porcentaje de cumplimiento en escala objetivo logrado en el Sistema de Gestión de Compras Públicas  (SISCOMPRAS )  </v>
      </c>
      <c r="D183" s="277" t="s">
        <v>497</v>
      </c>
      <c r="E183" s="277">
        <f>'Data Plani vs Ejecutado POA2022'!E204</f>
        <v>1</v>
      </c>
      <c r="F183" s="277">
        <f>'Data Plani vs Ejecutado POA2022'!F204</f>
        <v>1</v>
      </c>
      <c r="G183" s="277">
        <f>'Data Plani vs Ejecutado POA2022'!G204</f>
        <v>1</v>
      </c>
      <c r="H183" s="26">
        <f>'Data Plani vs Ejecutado POA2022'!I204</f>
        <v>1</v>
      </c>
      <c r="I183" s="26">
        <f>'Data Plani vs Ejecutado POA2022'!J204</f>
        <v>1</v>
      </c>
      <c r="J183" s="26">
        <f>'Data Plani vs Ejecutado POA2022'!K204</f>
        <v>1</v>
      </c>
      <c r="K183" s="278">
        <f>'Data Plani vs Ejecutado POA2022'!L204</f>
        <v>0</v>
      </c>
      <c r="L183" s="278">
        <f>'Data Plani vs Ejecutado POA2022'!N204</f>
        <v>1</v>
      </c>
      <c r="M183" s="278">
        <f>'Data Plani vs Ejecutado POA2022'!O204</f>
        <v>1</v>
      </c>
      <c r="N183" s="278">
        <f>'Data Plani vs Ejecutado POA2022'!P204</f>
        <v>1</v>
      </c>
      <c r="O183" s="278"/>
      <c r="P183" s="278">
        <f>'Data Plani vs Ejecutado POA2022'!R204</f>
        <v>1</v>
      </c>
      <c r="U183" s="280"/>
      <c r="V183" s="77" t="s">
        <v>497</v>
      </c>
      <c r="W183" s="281">
        <f t="shared" si="10"/>
        <v>1</v>
      </c>
      <c r="X183" s="283">
        <f t="shared" si="11"/>
        <v>1</v>
      </c>
      <c r="Y183" s="312">
        <f t="shared" si="12"/>
        <v>1</v>
      </c>
      <c r="Z183" s="285"/>
    </row>
    <row r="184" spans="1:26" ht="38" customHeight="1" outlineLevel="2">
      <c r="A184" s="277" t="str">
        <f>'Data Plani vs Ejecutado POA2022'!A205</f>
        <v xml:space="preserve">Departamento de Fortalecimiento Institucional </v>
      </c>
      <c r="B184" s="277" t="str">
        <f>'Data Plani vs Ejecutado POA2022'!B205</f>
        <v>Cumplimiento de las Normas Básicas de Control Interno ( NOBACI )</v>
      </c>
      <c r="C184" s="26" t="str">
        <f>'Data Plani vs Ejecutado POA2022'!C205</f>
        <v>Porcentaje de cumplimiento en escala objetivo logrado en las Normas Básicas de Control Interno ( NOBACI)</v>
      </c>
      <c r="D184" s="277" t="s">
        <v>498</v>
      </c>
      <c r="E184" s="277">
        <f>'Data Plani vs Ejecutado POA2022'!E205</f>
        <v>0</v>
      </c>
      <c r="F184" s="277">
        <f>'Data Plani vs Ejecutado POA2022'!F205</f>
        <v>0</v>
      </c>
      <c r="G184" s="277">
        <f>'Data Plani vs Ejecutado POA2022'!G205</f>
        <v>0.4</v>
      </c>
      <c r="H184" s="26">
        <f>'Data Plani vs Ejecutado POA2022'!I205</f>
        <v>0.4</v>
      </c>
      <c r="I184" s="26">
        <f>'Data Plani vs Ejecutado POA2022'!J205</f>
        <v>1</v>
      </c>
      <c r="J184" s="26">
        <f>'Data Plani vs Ejecutado POA2022'!K205</f>
        <v>1</v>
      </c>
      <c r="K184" s="278">
        <f>'Data Plani vs Ejecutado POA2022'!L205</f>
        <v>0</v>
      </c>
      <c r="L184" s="278">
        <f>'Data Plani vs Ejecutado POA2022'!N205</f>
        <v>0</v>
      </c>
      <c r="M184" s="278">
        <f>'Data Plani vs Ejecutado POA2022'!O205</f>
        <v>0</v>
      </c>
      <c r="N184" s="278">
        <f>'Data Plani vs Ejecutado POA2022'!P205</f>
        <v>0.4</v>
      </c>
      <c r="O184" s="278"/>
      <c r="P184" s="278">
        <f>'Data Plani vs Ejecutado POA2022'!R205</f>
        <v>0.4</v>
      </c>
      <c r="U184" s="280"/>
      <c r="V184" s="77" t="s">
        <v>554</v>
      </c>
      <c r="W184" s="281">
        <f t="shared" si="10"/>
        <v>0.26666666666666666</v>
      </c>
      <c r="X184" s="283">
        <f t="shared" si="11"/>
        <v>0.26666666666666666</v>
      </c>
      <c r="Y184" s="312">
        <f t="shared" si="12"/>
        <v>0.26666666666666666</v>
      </c>
      <c r="Z184" s="285"/>
    </row>
    <row r="185" spans="1:26" ht="38" customHeight="1" outlineLevel="2">
      <c r="A185" s="277" t="str">
        <f>'Data Plani vs Ejecutado POA2022'!A206</f>
        <v xml:space="preserve">Departamento de Fortalecimiento Institucional </v>
      </c>
      <c r="B185" s="277" t="str">
        <f>'Data Plani vs Ejecutado POA2022'!B206</f>
        <v>Cumplimiento en el Portal Único de Transparencia y Cumplimiento Ley 200-04</v>
      </c>
      <c r="C185" s="26" t="str">
        <f>'Data Plani vs Ejecutado POA2022'!C206</f>
        <v>Porcentaje de cumplimiento en escala objetivo logrado en el Portal Único de Transparencia y Cumplimiento Ley 200-04</v>
      </c>
      <c r="D185" s="277" t="s">
        <v>499</v>
      </c>
      <c r="E185" s="277">
        <f>'Data Plani vs Ejecutado POA2022'!E206</f>
        <v>1</v>
      </c>
      <c r="F185" s="277">
        <f>'Data Plani vs Ejecutado POA2022'!F206</f>
        <v>1</v>
      </c>
      <c r="G185" s="277">
        <f>'Data Plani vs Ejecutado POA2022'!G206</f>
        <v>1</v>
      </c>
      <c r="H185" s="26">
        <f>'Data Plani vs Ejecutado POA2022'!I206</f>
        <v>1</v>
      </c>
      <c r="I185" s="26">
        <f>'Data Plani vs Ejecutado POA2022'!J206</f>
        <v>1</v>
      </c>
      <c r="J185" s="26">
        <f>'Data Plani vs Ejecutado POA2022'!K206</f>
        <v>1</v>
      </c>
      <c r="K185" s="278">
        <f>'Data Plani vs Ejecutado POA2022'!L206</f>
        <v>0</v>
      </c>
      <c r="L185" s="278">
        <f>'Data Plani vs Ejecutado POA2022'!N206</f>
        <v>1</v>
      </c>
      <c r="M185" s="278">
        <f>'Data Plani vs Ejecutado POA2022'!O206</f>
        <v>1</v>
      </c>
      <c r="N185" s="278">
        <f>'Data Plani vs Ejecutado POA2022'!P206</f>
        <v>1</v>
      </c>
      <c r="O185" s="278"/>
      <c r="P185" s="278">
        <f>'Data Plani vs Ejecutado POA2022'!R206</f>
        <v>1</v>
      </c>
      <c r="U185" s="280"/>
      <c r="V185" s="77" t="s">
        <v>555</v>
      </c>
      <c r="W185" s="281">
        <f t="shared" si="10"/>
        <v>1</v>
      </c>
      <c r="X185" s="283">
        <f t="shared" si="11"/>
        <v>1</v>
      </c>
      <c r="Y185" s="312">
        <f t="shared" si="12"/>
        <v>1</v>
      </c>
      <c r="Z185" s="285"/>
    </row>
    <row r="186" spans="1:26" ht="38" customHeight="1" outlineLevel="2">
      <c r="A186" s="277" t="str">
        <f>'Data Plani vs Ejecutado POA2022'!A207</f>
        <v xml:space="preserve">Departamento de Fortalecimiento Institucional </v>
      </c>
      <c r="B186" s="277" t="str">
        <f>'Data Plani vs Ejecutado POA2022'!B207</f>
        <v xml:space="preserve">Implementación de Manuales , Politicas de procedimientos internos </v>
      </c>
      <c r="C186" s="26" t="str">
        <f>'Data Plani vs Ejecutado POA2022'!C207</f>
        <v xml:space="preserve">Porcentaje de cumplimiento de las áreas </v>
      </c>
      <c r="D186" s="277" t="s">
        <v>500</v>
      </c>
      <c r="E186" s="277">
        <f>'Data Plani vs Ejecutado POA2022'!E207</f>
        <v>1</v>
      </c>
      <c r="F186" s="277">
        <f>'Data Plani vs Ejecutado POA2022'!F207</f>
        <v>1</v>
      </c>
      <c r="G186" s="277">
        <f>'Data Plani vs Ejecutado POA2022'!G207</f>
        <v>0.8</v>
      </c>
      <c r="H186" s="26">
        <f>'Data Plani vs Ejecutado POA2022'!I207</f>
        <v>0</v>
      </c>
      <c r="I186" s="26">
        <f>'Data Plani vs Ejecutado POA2022'!J207</f>
        <v>0</v>
      </c>
      <c r="J186" s="26">
        <f>'Data Plani vs Ejecutado POA2022'!K207</f>
        <v>1</v>
      </c>
      <c r="K186" s="278">
        <f>'Data Plani vs Ejecutado POA2022'!L207</f>
        <v>0</v>
      </c>
      <c r="L186" s="278">
        <f>'Data Plani vs Ejecutado POA2022'!N207</f>
        <v>0</v>
      </c>
      <c r="M186" s="278" t="str">
        <f>'Data Plani vs Ejecutado POA2022'!O207</f>
        <v xml:space="preserve">  </v>
      </c>
      <c r="N186" s="278" t="str">
        <f>'Data Plani vs Ejecutado POA2022'!P207</f>
        <v xml:space="preserve">  </v>
      </c>
      <c r="O186" s="278"/>
      <c r="P186" s="278">
        <f>'Data Plani vs Ejecutado POA2022'!R207</f>
        <v>0.8</v>
      </c>
      <c r="U186" s="280"/>
      <c r="V186" s="77" t="s">
        <v>556</v>
      </c>
      <c r="W186" s="281">
        <f t="shared" si="10"/>
        <v>0.4</v>
      </c>
      <c r="X186" s="283">
        <f t="shared" si="11"/>
        <v>0.4</v>
      </c>
      <c r="Y186" s="312">
        <f t="shared" si="12"/>
        <v>0.4</v>
      </c>
      <c r="Z186" s="285"/>
    </row>
    <row r="187" spans="1:26" ht="38" customHeight="1" outlineLevel="2">
      <c r="A187" s="277" t="str">
        <f>'Data Plani vs Ejecutado POA2022'!A208</f>
        <v xml:space="preserve">Departamento de Fortalecimiento Institucional </v>
      </c>
      <c r="B187" s="277" t="str">
        <f>'Data Plani vs Ejecutado POA2022'!B208</f>
        <v xml:space="preserve">Medición de la satisfacción ciudadana </v>
      </c>
      <c r="C187" s="26" t="str">
        <f>'Data Plani vs Ejecutado POA2022'!C208</f>
        <v>Cantidad  de  encuestas realizadas</v>
      </c>
      <c r="D187" s="277" t="s">
        <v>501</v>
      </c>
      <c r="E187" s="277">
        <f>'Data Plani vs Ejecutado POA2022'!E208</f>
        <v>0</v>
      </c>
      <c r="F187" s="277">
        <f>'Data Plani vs Ejecutado POA2022'!F208</f>
        <v>1</v>
      </c>
      <c r="G187" s="277">
        <f>'Data Plani vs Ejecutado POA2022'!G208</f>
        <v>0</v>
      </c>
      <c r="H187" s="26">
        <f>'Data Plani vs Ejecutado POA2022'!I208</f>
        <v>0</v>
      </c>
      <c r="I187" s="26">
        <f>'Data Plani vs Ejecutado POA2022'!J208</f>
        <v>1</v>
      </c>
      <c r="J187" s="26">
        <f>'Data Plani vs Ejecutado POA2022'!K208</f>
        <v>0</v>
      </c>
      <c r="K187" s="278">
        <f>'Data Plani vs Ejecutado POA2022'!L208</f>
        <v>0</v>
      </c>
      <c r="L187" s="278">
        <f>'Data Plani vs Ejecutado POA2022'!N208</f>
        <v>0</v>
      </c>
      <c r="M187" s="278">
        <f>'Data Plani vs Ejecutado POA2022'!O208</f>
        <v>1</v>
      </c>
      <c r="N187" s="278">
        <f>'Data Plani vs Ejecutado POA2022'!P208</f>
        <v>1</v>
      </c>
      <c r="O187" s="278"/>
      <c r="P187" s="278" t="str">
        <f>'Data Plani vs Ejecutado POA2022'!R208</f>
        <v xml:space="preserve">  </v>
      </c>
      <c r="U187" s="280"/>
      <c r="V187" s="77" t="s">
        <v>557</v>
      </c>
      <c r="W187" s="281">
        <f t="shared" si="10"/>
        <v>0.5</v>
      </c>
      <c r="X187" s="283">
        <f t="shared" si="11"/>
        <v>0.5</v>
      </c>
      <c r="Y187" s="312">
        <f t="shared" si="12"/>
        <v>0.5</v>
      </c>
      <c r="Z187" s="285"/>
    </row>
    <row r="188" spans="1:26" ht="67" customHeight="1" outlineLevel="2">
      <c r="A188" s="277" t="str">
        <f>'Data Plani vs Ejecutado POA2022'!A209</f>
        <v xml:space="preserve">Departamento de Fortalecimiento Institucional </v>
      </c>
      <c r="B188" s="277" t="str">
        <f>'Data Plani vs Ejecutado POA2022'!B209</f>
        <v xml:space="preserve">Seguimiento de cumplimiento de los Planes de mejora </v>
      </c>
      <c r="C188" s="26" t="str">
        <f>'Data Plani vs Ejecutado POA2022'!C209</f>
        <v>Cantidad  de  actividades planteadas realizadas</v>
      </c>
      <c r="D188" s="277" t="s">
        <v>502</v>
      </c>
      <c r="E188" s="277">
        <f>'Data Plani vs Ejecutado POA2022'!E209</f>
        <v>1</v>
      </c>
      <c r="F188" s="277">
        <f>'Data Plani vs Ejecutado POA2022'!F209</f>
        <v>1</v>
      </c>
      <c r="G188" s="277">
        <f>'Data Plani vs Ejecutado POA2022'!G209</f>
        <v>1</v>
      </c>
      <c r="H188" s="26">
        <f>'Data Plani vs Ejecutado POA2022'!I209</f>
        <v>1</v>
      </c>
      <c r="I188" s="26">
        <f>'Data Plani vs Ejecutado POA2022'!J209</f>
        <v>1</v>
      </c>
      <c r="J188" s="26">
        <f>'Data Plani vs Ejecutado POA2022'!K209</f>
        <v>1</v>
      </c>
      <c r="K188" s="278">
        <f>'Data Plani vs Ejecutado POA2022'!L209</f>
        <v>0</v>
      </c>
      <c r="L188" s="278">
        <f>'Data Plani vs Ejecutado POA2022'!N209</f>
        <v>1</v>
      </c>
      <c r="M188" s="278">
        <f>'Data Plani vs Ejecutado POA2022'!O209</f>
        <v>1</v>
      </c>
      <c r="N188" s="278">
        <f>'Data Plani vs Ejecutado POA2022'!P209</f>
        <v>1</v>
      </c>
      <c r="O188" s="278"/>
      <c r="P188" s="278">
        <f>'Data Plani vs Ejecutado POA2022'!R209</f>
        <v>1</v>
      </c>
      <c r="U188" s="280"/>
      <c r="V188" s="77" t="s">
        <v>558</v>
      </c>
      <c r="W188" s="281">
        <f t="shared" si="10"/>
        <v>1</v>
      </c>
      <c r="X188" s="283">
        <f t="shared" si="11"/>
        <v>1</v>
      </c>
      <c r="Y188" s="312">
        <f t="shared" si="12"/>
        <v>1</v>
      </c>
      <c r="Z188" s="285"/>
    </row>
    <row r="189" spans="1:26" ht="38" customHeight="1" outlineLevel="2">
      <c r="A189" s="277" t="str">
        <f>'Data Plani vs Ejecutado POA2022'!A210</f>
        <v xml:space="preserve">Departamento de Fortalecimiento Institucional </v>
      </c>
      <c r="B189" s="277" t="str">
        <f>'Data Plani vs Ejecutado POA2022'!B210</f>
        <v xml:space="preserve">Elaboración de autoevaluación anual </v>
      </c>
      <c r="C189" s="26" t="str">
        <f>'Data Plani vs Ejecutado POA2022'!C210</f>
        <v xml:space="preserve">Autodianóstico remitido al Ministerio de Administración Pública </v>
      </c>
      <c r="D189" s="277" t="s">
        <v>503</v>
      </c>
      <c r="E189" s="277">
        <f>'Data Plani vs Ejecutado POA2022'!E210</f>
        <v>0</v>
      </c>
      <c r="F189" s="277">
        <f>'Data Plani vs Ejecutado POA2022'!F210</f>
        <v>1</v>
      </c>
      <c r="G189" s="277">
        <f>'Data Plani vs Ejecutado POA2022'!G210</f>
        <v>0</v>
      </c>
      <c r="H189" s="26">
        <f>'Data Plani vs Ejecutado POA2022'!I210</f>
        <v>0</v>
      </c>
      <c r="I189" s="26">
        <f>'Data Plani vs Ejecutado POA2022'!J210</f>
        <v>1</v>
      </c>
      <c r="J189" s="26">
        <f>'Data Plani vs Ejecutado POA2022'!K210</f>
        <v>0</v>
      </c>
      <c r="K189" s="278">
        <f>'Data Plani vs Ejecutado POA2022'!L210</f>
        <v>0</v>
      </c>
      <c r="L189" s="278">
        <f>'Data Plani vs Ejecutado POA2022'!N210</f>
        <v>0</v>
      </c>
      <c r="M189" s="278">
        <f>'Data Plani vs Ejecutado POA2022'!O210</f>
        <v>1</v>
      </c>
      <c r="N189" s="278">
        <f>'Data Plani vs Ejecutado POA2022'!P210</f>
        <v>1</v>
      </c>
      <c r="O189" s="278"/>
      <c r="P189" s="278" t="str">
        <f>'Data Plani vs Ejecutado POA2022'!R210</f>
        <v xml:space="preserve">  </v>
      </c>
      <c r="U189" s="280"/>
      <c r="V189" s="77" t="s">
        <v>559</v>
      </c>
      <c r="W189" s="281">
        <f t="shared" si="10"/>
        <v>0.5</v>
      </c>
      <c r="X189" s="283">
        <f t="shared" si="11"/>
        <v>0.5</v>
      </c>
      <c r="Y189" s="312">
        <f t="shared" si="12"/>
        <v>0.5</v>
      </c>
      <c r="Z189" s="285"/>
    </row>
    <row r="190" spans="1:26" ht="38" customHeight="1" outlineLevel="2">
      <c r="A190" s="277" t="str">
        <f>'Data Plani vs Ejecutado POA2022'!A211</f>
        <v xml:space="preserve">Departamento de Fortalecimiento Institucional </v>
      </c>
      <c r="B190" s="277" t="str">
        <f>'Data Plani vs Ejecutado POA2022'!B211</f>
        <v xml:space="preserve">Obtener Certificación NORTIC E1 OGTIC </v>
      </c>
      <c r="C190" s="26" t="str">
        <f>'Data Plani vs Ejecutado POA2022'!C211</f>
        <v>Renovación de las licencias NORTIC A2</v>
      </c>
      <c r="D190" s="277" t="s">
        <v>504</v>
      </c>
      <c r="E190" s="277">
        <f>'Data Plani vs Ejecutado POA2022'!E211</f>
        <v>0</v>
      </c>
      <c r="F190" s="277">
        <f>'Data Plani vs Ejecutado POA2022'!F211</f>
        <v>0</v>
      </c>
      <c r="G190" s="277">
        <f>'Data Plani vs Ejecutado POA2022'!G211</f>
        <v>1</v>
      </c>
      <c r="H190" s="26">
        <f>'Data Plani vs Ejecutado POA2022'!I211</f>
        <v>0</v>
      </c>
      <c r="I190" s="26">
        <f>'Data Plani vs Ejecutado POA2022'!J211</f>
        <v>0</v>
      </c>
      <c r="J190" s="26">
        <f>'Data Plani vs Ejecutado POA2022'!K211</f>
        <v>1</v>
      </c>
      <c r="K190" s="278">
        <f>'Data Plani vs Ejecutado POA2022'!L211</f>
        <v>0</v>
      </c>
      <c r="L190" s="278">
        <f>'Data Plani vs Ejecutado POA2022'!N211</f>
        <v>0</v>
      </c>
      <c r="M190" s="278" t="str">
        <f>'Data Plani vs Ejecutado POA2022'!O211</f>
        <v xml:space="preserve">  </v>
      </c>
      <c r="N190" s="278" t="str">
        <f>'Data Plani vs Ejecutado POA2022'!P211</f>
        <v xml:space="preserve">  </v>
      </c>
      <c r="O190" s="278"/>
      <c r="P190" s="278">
        <f>'Data Plani vs Ejecutado POA2022'!R211</f>
        <v>1</v>
      </c>
      <c r="U190" s="280"/>
      <c r="V190" s="77" t="s">
        <v>560</v>
      </c>
      <c r="W190" s="281">
        <f t="shared" si="10"/>
        <v>0.5</v>
      </c>
      <c r="X190" s="283">
        <f t="shared" si="11"/>
        <v>0.5</v>
      </c>
      <c r="Y190" s="312">
        <f t="shared" si="12"/>
        <v>0.5</v>
      </c>
      <c r="Z190" s="285"/>
    </row>
    <row r="191" spans="1:26" ht="38" customHeight="1" outlineLevel="2">
      <c r="A191" s="277" t="str">
        <f>'Data Plani vs Ejecutado POA2022'!A212</f>
        <v xml:space="preserve">Departamento de Fortalecimiento Institucional </v>
      </c>
      <c r="B191" s="277" t="str">
        <f>'Data Plani vs Ejecutado POA2022'!B212</f>
        <v xml:space="preserve">Creación e implemntación de programa de responsabilidad social </v>
      </c>
      <c r="C191" s="26" t="str">
        <f>'Data Plani vs Ejecutado POA2022'!C212</f>
        <v xml:space="preserve">Cantidad  de actividades de responsabilidad social </v>
      </c>
      <c r="D191" s="277" t="s">
        <v>505</v>
      </c>
      <c r="E191" s="277">
        <f>'Data Plani vs Ejecutado POA2022'!E212</f>
        <v>1</v>
      </c>
      <c r="F191" s="277">
        <f>'Data Plani vs Ejecutado POA2022'!F212</f>
        <v>0</v>
      </c>
      <c r="G191" s="277">
        <f>'Data Plani vs Ejecutado POA2022'!G212</f>
        <v>0</v>
      </c>
      <c r="H191" s="26">
        <f>'Data Plani vs Ejecutado POA2022'!I212</f>
        <v>1</v>
      </c>
      <c r="I191" s="26">
        <f>'Data Plani vs Ejecutado POA2022'!J212</f>
        <v>0</v>
      </c>
      <c r="J191" s="26">
        <f>'Data Plani vs Ejecutado POA2022'!K212</f>
        <v>0</v>
      </c>
      <c r="K191" s="278">
        <f>'Data Plani vs Ejecutado POA2022'!L212</f>
        <v>0</v>
      </c>
      <c r="L191" s="278">
        <f>'Data Plani vs Ejecutado POA2022'!N212</f>
        <v>1</v>
      </c>
      <c r="M191" s="278" t="str">
        <f>'Data Plani vs Ejecutado POA2022'!O212</f>
        <v xml:space="preserve">  </v>
      </c>
      <c r="N191" s="278" t="str">
        <f>'Data Plani vs Ejecutado POA2022'!P212</f>
        <v xml:space="preserve">  </v>
      </c>
      <c r="O191" s="278"/>
      <c r="P191" s="278" t="str">
        <f>'Data Plani vs Ejecutado POA2022'!R212</f>
        <v xml:space="preserve">  </v>
      </c>
      <c r="U191" s="280"/>
      <c r="V191" s="77" t="s">
        <v>561</v>
      </c>
      <c r="W191" s="281">
        <f t="shared" ref="W191:W193" si="13">IF(X191&gt;100%,100%,AVERAGE(L191,N191,P191))</f>
        <v>1</v>
      </c>
      <c r="X191" s="283">
        <f t="shared" si="11"/>
        <v>1</v>
      </c>
      <c r="Y191" s="312">
        <f t="shared" si="12"/>
        <v>1</v>
      </c>
      <c r="Z191" s="285"/>
    </row>
    <row r="192" spans="1:26" ht="38" customHeight="1" outlineLevel="2">
      <c r="A192" s="277" t="str">
        <f>'Data Plani vs Ejecutado POA2022'!A213</f>
        <v xml:space="preserve">Departamento de Fortalecimiento Institucional </v>
      </c>
      <c r="B192" s="277" t="str">
        <f>'Data Plani vs Ejecutado POA2022'!B213</f>
        <v>Gestión de riesgo del eje del Plan Estratégico  Fortalecimiento Institucional</v>
      </c>
      <c r="C192" s="26" t="str">
        <f>'Data Plani vs Ejecutado POA2022'!C213</f>
        <v xml:space="preserve">Seguimientos a las áreas de apoyo de la institución </v>
      </c>
      <c r="D192" s="277" t="s">
        <v>493</v>
      </c>
      <c r="E192" s="277">
        <f>'Data Plani vs Ejecutado POA2022'!E213</f>
        <v>0</v>
      </c>
      <c r="F192" s="277">
        <f>'Data Plani vs Ejecutado POA2022'!F213</f>
        <v>1</v>
      </c>
      <c r="G192" s="277">
        <f>'Data Plani vs Ejecutado POA2022'!G213</f>
        <v>1</v>
      </c>
      <c r="H192" s="26">
        <f>'Data Plani vs Ejecutado POA2022'!I213</f>
        <v>0</v>
      </c>
      <c r="I192" s="26">
        <f>'Data Plani vs Ejecutado POA2022'!J213</f>
        <v>1</v>
      </c>
      <c r="J192" s="26">
        <f>'Data Plani vs Ejecutado POA2022'!K213</f>
        <v>1</v>
      </c>
      <c r="K192" s="278">
        <f>'Data Plani vs Ejecutado POA2022'!L213</f>
        <v>0</v>
      </c>
      <c r="L192" s="278">
        <f>'Data Plani vs Ejecutado POA2022'!N213</f>
        <v>0</v>
      </c>
      <c r="M192" s="278">
        <f>'Data Plani vs Ejecutado POA2022'!O213</f>
        <v>1</v>
      </c>
      <c r="N192" s="278">
        <f>'Data Plani vs Ejecutado POA2022'!P213</f>
        <v>1</v>
      </c>
      <c r="O192" s="278"/>
      <c r="P192" s="278">
        <f>'Data Plani vs Ejecutado POA2022'!R213</f>
        <v>1</v>
      </c>
      <c r="U192" s="280"/>
      <c r="V192" s="77" t="s">
        <v>562</v>
      </c>
      <c r="W192" s="281">
        <f t="shared" si="13"/>
        <v>0.66666666666666663</v>
      </c>
      <c r="X192" s="283">
        <f t="shared" si="11"/>
        <v>0.66666666666666663</v>
      </c>
      <c r="Y192" s="312">
        <f t="shared" si="12"/>
        <v>0.66666666666666663</v>
      </c>
      <c r="Z192" s="285"/>
    </row>
    <row r="193" spans="1:26" ht="38" customHeight="1" outlineLevel="2">
      <c r="A193" s="277" t="str">
        <f>'Data Plani vs Ejecutado POA2022'!A214</f>
        <v xml:space="preserve">Departamento de Fortalecimiento Institucional </v>
      </c>
      <c r="B193" s="277" t="str">
        <f>'Data Plani vs Ejecutado POA2022'!B214</f>
        <v xml:space="preserve">Firma Digital </v>
      </c>
      <c r="C193" s="26" t="str">
        <f>'Data Plani vs Ejecutado POA2022'!C214</f>
        <v xml:space="preserve">Implementación de Firma Digital </v>
      </c>
      <c r="D193" s="277" t="s">
        <v>506</v>
      </c>
      <c r="E193" s="277">
        <f>'Data Plani vs Ejecutado POA2022'!E214</f>
        <v>0</v>
      </c>
      <c r="F193" s="277">
        <f>'Data Plani vs Ejecutado POA2022'!F214</f>
        <v>0</v>
      </c>
      <c r="G193" s="277">
        <f>'Data Plani vs Ejecutado POA2022'!G214</f>
        <v>0.85</v>
      </c>
      <c r="H193" s="26">
        <f>'Data Plani vs Ejecutado POA2022'!I214</f>
        <v>0.85</v>
      </c>
      <c r="I193" s="26">
        <f>'Data Plani vs Ejecutado POA2022'!J214</f>
        <v>1</v>
      </c>
      <c r="J193" s="26">
        <f>'Data Plani vs Ejecutado POA2022'!K214</f>
        <v>1</v>
      </c>
      <c r="K193" s="278">
        <f>'Data Plani vs Ejecutado POA2022'!L214</f>
        <v>0</v>
      </c>
      <c r="L193" s="278">
        <f>'Data Plani vs Ejecutado POA2022'!N214</f>
        <v>0</v>
      </c>
      <c r="M193" s="278">
        <f>'Data Plani vs Ejecutado POA2022'!O214</f>
        <v>0</v>
      </c>
      <c r="N193" s="278">
        <f>'Data Plani vs Ejecutado POA2022'!P214</f>
        <v>0.85</v>
      </c>
      <c r="O193" s="278"/>
      <c r="P193" s="278">
        <f>'Data Plani vs Ejecutado POA2022'!R214</f>
        <v>0.85</v>
      </c>
      <c r="U193" s="280"/>
      <c r="V193" s="77" t="s">
        <v>563</v>
      </c>
      <c r="W193" s="281">
        <f t="shared" si="13"/>
        <v>0.56666666666666665</v>
      </c>
      <c r="X193" s="283">
        <f t="shared" si="11"/>
        <v>0.56666666666666665</v>
      </c>
      <c r="Y193" s="312">
        <f t="shared" si="12"/>
        <v>0.56666666666666665</v>
      </c>
      <c r="Z193" s="285"/>
    </row>
    <row r="194" spans="1:26" ht="30" customHeight="1">
      <c r="K194" s="197"/>
      <c r="L194" s="197"/>
      <c r="M194" s="197"/>
      <c r="N194" s="197"/>
      <c r="O194" s="197"/>
      <c r="P194" s="197"/>
      <c r="U194" s="53"/>
      <c r="Y194" s="275"/>
    </row>
    <row r="195" spans="1:26">
      <c r="K195" s="197"/>
      <c r="L195" s="197"/>
      <c r="M195" s="197"/>
      <c r="N195" s="197"/>
      <c r="O195" s="197"/>
      <c r="P195" s="197"/>
      <c r="U195" s="53"/>
      <c r="Y195" s="275"/>
    </row>
    <row r="196" spans="1:26">
      <c r="K196" s="197"/>
      <c r="L196" s="197"/>
      <c r="M196" s="197"/>
      <c r="N196" s="197"/>
      <c r="O196" s="197"/>
      <c r="P196" s="197"/>
      <c r="U196" s="53"/>
      <c r="Y196" s="275"/>
    </row>
    <row r="197" spans="1:26">
      <c r="K197" s="197"/>
      <c r="L197" s="197"/>
      <c r="M197" s="197"/>
      <c r="N197" s="197"/>
      <c r="O197" s="197"/>
      <c r="P197" s="197"/>
      <c r="U197" s="53"/>
      <c r="Y197" s="275"/>
    </row>
    <row r="198" spans="1:26">
      <c r="K198" s="197"/>
      <c r="L198" s="197"/>
      <c r="M198" s="197"/>
      <c r="N198" s="197"/>
      <c r="O198" s="197"/>
      <c r="P198" s="197"/>
      <c r="U198" s="53"/>
      <c r="Y198" s="275"/>
    </row>
    <row r="199" spans="1:26">
      <c r="K199" s="197"/>
      <c r="L199" s="197"/>
      <c r="M199" s="197"/>
      <c r="N199" s="197"/>
      <c r="O199" s="197"/>
      <c r="P199" s="197"/>
      <c r="U199" s="53"/>
      <c r="Y199" s="275"/>
    </row>
    <row r="200" spans="1:26">
      <c r="K200" s="197"/>
      <c r="L200" s="197"/>
      <c r="M200" s="197"/>
      <c r="N200" s="197"/>
      <c r="O200" s="197"/>
      <c r="P200" s="197"/>
      <c r="U200" s="53"/>
      <c r="Y200" s="275"/>
    </row>
    <row r="201" spans="1:26">
      <c r="K201" s="197"/>
      <c r="L201" s="197"/>
      <c r="M201" s="197"/>
      <c r="N201" s="197"/>
      <c r="O201" s="197"/>
      <c r="P201" s="197"/>
      <c r="U201" s="53"/>
      <c r="Y201" s="275"/>
    </row>
    <row r="202" spans="1:26">
      <c r="K202" s="197"/>
      <c r="L202" s="197"/>
      <c r="M202" s="197"/>
      <c r="N202" s="197"/>
      <c r="O202" s="197"/>
      <c r="P202" s="197"/>
      <c r="U202" s="53"/>
      <c r="Y202" s="275"/>
    </row>
    <row r="203" spans="1:26">
      <c r="K203" s="197"/>
      <c r="L203" s="197"/>
      <c r="M203" s="197"/>
      <c r="N203" s="197"/>
      <c r="O203" s="197"/>
      <c r="P203" s="197"/>
      <c r="U203" s="53"/>
      <c r="Y203" s="275"/>
    </row>
    <row r="204" spans="1:26">
      <c r="K204" s="197"/>
      <c r="L204" s="197"/>
      <c r="M204" s="197"/>
      <c r="N204" s="197"/>
      <c r="O204" s="197"/>
      <c r="P204" s="197"/>
      <c r="U204" s="53"/>
      <c r="Y204" s="275"/>
    </row>
    <row r="205" spans="1:26">
      <c r="K205" s="197"/>
      <c r="L205" s="197"/>
      <c r="M205" s="197"/>
      <c r="N205" s="197"/>
      <c r="O205" s="197"/>
      <c r="P205" s="197"/>
      <c r="Y205" s="275"/>
    </row>
    <row r="206" spans="1:26">
      <c r="K206" s="197"/>
      <c r="L206" s="197"/>
      <c r="M206" s="197"/>
      <c r="N206" s="197"/>
      <c r="O206" s="197"/>
      <c r="P206" s="197"/>
      <c r="Y206" s="275"/>
    </row>
    <row r="207" spans="1:26">
      <c r="K207" s="197"/>
      <c r="L207" s="197"/>
      <c r="M207" s="197"/>
      <c r="N207" s="197"/>
      <c r="O207" s="197"/>
      <c r="P207" s="197"/>
      <c r="Y207" s="275"/>
    </row>
    <row r="208" spans="1:26">
      <c r="K208" s="197"/>
      <c r="L208" s="197"/>
      <c r="M208" s="197"/>
      <c r="N208" s="197"/>
      <c r="O208" s="197"/>
      <c r="P208" s="197"/>
      <c r="Y208" s="275"/>
    </row>
    <row r="209" spans="11:25">
      <c r="K209" s="197"/>
      <c r="L209" s="197"/>
      <c r="M209" s="197"/>
      <c r="N209" s="197"/>
      <c r="O209" s="197"/>
      <c r="P209" s="197"/>
      <c r="Y209" s="275"/>
    </row>
    <row r="210" spans="11:25">
      <c r="K210" s="197"/>
      <c r="L210" s="197"/>
      <c r="M210" s="197"/>
      <c r="N210" s="197"/>
      <c r="O210" s="197"/>
      <c r="P210" s="197"/>
      <c r="Y210" s="275"/>
    </row>
  </sheetData>
  <autoFilter ref="A15:Z193" xr:uid="{00000000-0009-0000-0000-000005000000}">
    <filterColumn colId="22" showButton="0"/>
  </autoFilter>
  <mergeCells count="73">
    <mergeCell ref="V174:V175"/>
    <mergeCell ref="Y174:Y175"/>
    <mergeCell ref="V156:V161"/>
    <mergeCell ref="Y156:Y161"/>
    <mergeCell ref="V164:V168"/>
    <mergeCell ref="Y164:Y168"/>
    <mergeCell ref="V169:V170"/>
    <mergeCell ref="Y169:Y170"/>
    <mergeCell ref="V147:V148"/>
    <mergeCell ref="Y147:Y148"/>
    <mergeCell ref="V149:V153"/>
    <mergeCell ref="Y149:Y153"/>
    <mergeCell ref="V171:V173"/>
    <mergeCell ref="Y171:Y173"/>
    <mergeCell ref="V126:V137"/>
    <mergeCell ref="Y126:Y137"/>
    <mergeCell ref="V138:V140"/>
    <mergeCell ref="Y138:Y140"/>
    <mergeCell ref="V141:V145"/>
    <mergeCell ref="Y141:Y145"/>
    <mergeCell ref="V108:V110"/>
    <mergeCell ref="Y108:Y110"/>
    <mergeCell ref="V111:V121"/>
    <mergeCell ref="Y111:Y121"/>
    <mergeCell ref="V122:V125"/>
    <mergeCell ref="Y122:Y125"/>
    <mergeCell ref="V98:V102"/>
    <mergeCell ref="Y98:Y102"/>
    <mergeCell ref="V103:V104"/>
    <mergeCell ref="Y103:Y104"/>
    <mergeCell ref="V105:V107"/>
    <mergeCell ref="Y105:Y107"/>
    <mergeCell ref="V86:V88"/>
    <mergeCell ref="Y86:Y88"/>
    <mergeCell ref="V89:V91"/>
    <mergeCell ref="Y89:Y91"/>
    <mergeCell ref="V93:V95"/>
    <mergeCell ref="Y93:Y95"/>
    <mergeCell ref="V76:V78"/>
    <mergeCell ref="Y76:Y78"/>
    <mergeCell ref="V79:V81"/>
    <mergeCell ref="Y79:Y81"/>
    <mergeCell ref="V82:V85"/>
    <mergeCell ref="Y82:Y85"/>
    <mergeCell ref="V68:V70"/>
    <mergeCell ref="Y68:Y70"/>
    <mergeCell ref="V71:V72"/>
    <mergeCell ref="Y71:Y72"/>
    <mergeCell ref="V73:V75"/>
    <mergeCell ref="Y73:Y75"/>
    <mergeCell ref="V57:V59"/>
    <mergeCell ref="Y57:Y59"/>
    <mergeCell ref="V60:V62"/>
    <mergeCell ref="Y60:Y62"/>
    <mergeCell ref="V65:V67"/>
    <mergeCell ref="Y65:Y67"/>
    <mergeCell ref="V45:V47"/>
    <mergeCell ref="Y45:Y47"/>
    <mergeCell ref="V48:V51"/>
    <mergeCell ref="Y48:Y51"/>
    <mergeCell ref="V53:V54"/>
    <mergeCell ref="Y53:Y54"/>
    <mergeCell ref="V27:V28"/>
    <mergeCell ref="Y27:Y28"/>
    <mergeCell ref="V30:V36"/>
    <mergeCell ref="Y30:Y36"/>
    <mergeCell ref="V37:V44"/>
    <mergeCell ref="Y37:Y44"/>
    <mergeCell ref="W15:X15"/>
    <mergeCell ref="V16:V20"/>
    <mergeCell ref="Y16:Y20"/>
    <mergeCell ref="V21:V26"/>
    <mergeCell ref="Y21:Y26"/>
  </mergeCells>
  <conditionalFormatting sqref="D1:D1048576">
    <cfRule type="duplicateValues" dxfId="10" priority="33"/>
  </conditionalFormatting>
  <conditionalFormatting sqref="V1:V164 V169 V171 V174 V176:V1048576">
    <cfRule type="duplicateValues" dxfId="9" priority="6"/>
  </conditionalFormatting>
  <conditionalFormatting sqref="Y164">
    <cfRule type="duplicateValues" dxfId="8" priority="4"/>
  </conditionalFormatting>
  <conditionalFormatting sqref="Y169">
    <cfRule type="duplicateValues" dxfId="7" priority="3"/>
  </conditionalFormatting>
  <conditionalFormatting sqref="Y171">
    <cfRule type="duplicateValues" dxfId="6" priority="2"/>
  </conditionalFormatting>
  <conditionalFormatting sqref="Y174">
    <cfRule type="duplicateValues" dxfId="5" priority="1"/>
  </conditionalFormatting>
  <pageMargins left="0.7" right="0.37" top="0.62" bottom="0.22" header="0.23" footer="0.16"/>
  <pageSetup paperSize="5" scale="55" orientation="landscape" r:id="rId1"/>
  <rowBreaks count="12" manualBreakCount="12">
    <brk id="26" max="20" man="1"/>
    <brk id="51" max="20" man="1"/>
    <brk id="56" max="20" man="1"/>
    <brk id="64" max="20" man="1"/>
    <brk id="78" max="20" man="1"/>
    <brk id="91" max="20" man="1"/>
    <brk id="97" max="20" man="1"/>
    <brk id="121" max="20" man="1"/>
    <brk id="137" max="20" man="1"/>
    <brk id="162" max="20" man="1"/>
    <brk id="176" max="20" man="1"/>
    <brk id="193" max="20" man="1"/>
  </rowBreaks>
  <drawing r:id="rId2"/>
  <mc:AlternateContent xmlns:mc="http://schemas.openxmlformats.org/markup-compatibility/2006">
    <mc:Choice Requires="v">
      <legacyDrawing r:id="rId3"/>
    </mc:Choice>
  </mc:AlternateContent>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4"/>
  <sheetViews>
    <sheetView workbookViewId="0">
      <selection activeCell="I18" sqref="I18"/>
    </sheetView>
  </sheetViews>
  <sheetFormatPr baseColWidth="10" defaultRowHeight="14.5"/>
  <sheetData>
    <row r="1" spans="1:1">
      <c r="A1" t="s">
        <v>571</v>
      </c>
    </row>
    <row r="2" spans="1:1">
      <c r="A2" t="s">
        <v>572</v>
      </c>
    </row>
    <row r="3" spans="1:1">
      <c r="A3" t="s">
        <v>573</v>
      </c>
    </row>
    <row r="4" spans="1:1">
      <c r="A4" t="s">
        <v>574</v>
      </c>
    </row>
  </sheetData>
  <pageMargins left="0.7" right="0.7" top="0.75" bottom="0.75" header="0.3" footer="0.3"/>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A9F7DF"/>
  </sheetPr>
  <dimension ref="A1:AG228"/>
  <sheetViews>
    <sheetView showGridLines="0" tabSelected="1" zoomScale="80" zoomScaleNormal="80" workbookViewId="0">
      <selection activeCell="E10" sqref="E10"/>
    </sheetView>
  </sheetViews>
  <sheetFormatPr baseColWidth="10" defaultColWidth="9.1796875" defaultRowHeight="14.5"/>
  <cols>
    <col min="1" max="1" width="4.81640625" customWidth="1"/>
    <col min="2" max="2" width="38" customWidth="1"/>
    <col min="3" max="3" width="14.453125" style="212" customWidth="1"/>
    <col min="4" max="4" width="3.81640625" style="212" customWidth="1"/>
    <col min="5" max="5" width="15.81640625" style="212" customWidth="1"/>
    <col min="6" max="6" width="4.36328125" style="212" customWidth="1"/>
    <col min="7" max="7" width="5.54296875" bestFit="1" customWidth="1"/>
    <col min="8" max="8" width="13.453125" style="213" customWidth="1"/>
    <col min="9" max="9" width="12.54296875" style="213" customWidth="1"/>
    <col min="10" max="10" width="19.6328125" customWidth="1"/>
    <col min="11" max="11" width="14.6328125" customWidth="1"/>
    <col min="12" max="12" width="14" customWidth="1"/>
    <col min="13" max="13" width="15.08984375" customWidth="1"/>
    <col min="14" max="14" width="17.453125" customWidth="1"/>
    <col min="15" max="15" width="10" customWidth="1"/>
    <col min="16" max="16" width="12" customWidth="1"/>
  </cols>
  <sheetData>
    <row r="1" spans="1:13" ht="23">
      <c r="A1" s="570" t="s">
        <v>508</v>
      </c>
      <c r="B1" s="570"/>
      <c r="C1" s="570"/>
      <c r="D1" s="570"/>
      <c r="E1" s="570"/>
      <c r="F1" s="570"/>
      <c r="G1" s="570"/>
      <c r="H1" s="570"/>
      <c r="I1" s="442"/>
    </row>
    <row r="2" spans="1:13" ht="23">
      <c r="A2" s="570"/>
      <c r="B2" s="570"/>
      <c r="C2" s="570"/>
      <c r="D2" s="570"/>
      <c r="E2" s="570"/>
      <c r="F2" s="570"/>
      <c r="G2" s="570"/>
      <c r="H2" s="570"/>
      <c r="I2" s="442"/>
    </row>
    <row r="3" spans="1:13" ht="23">
      <c r="A3" s="570"/>
      <c r="B3" s="570"/>
      <c r="C3" s="570"/>
      <c r="D3" s="570"/>
      <c r="E3" s="570"/>
      <c r="F3" s="570"/>
      <c r="G3" s="570"/>
      <c r="H3" s="570"/>
      <c r="I3" s="442"/>
    </row>
    <row r="4" spans="1:13" ht="23">
      <c r="A4" s="570"/>
      <c r="B4" s="570"/>
      <c r="C4" s="570"/>
      <c r="D4" s="570"/>
      <c r="E4" s="570"/>
      <c r="F4" s="570"/>
      <c r="G4" s="570"/>
      <c r="H4" s="570"/>
      <c r="I4" s="442"/>
    </row>
    <row r="6" spans="1:13">
      <c r="C6" s="214"/>
      <c r="D6" s="215"/>
      <c r="E6" s="214"/>
      <c r="F6" s="215"/>
      <c r="G6" s="216"/>
    </row>
    <row r="7" spans="1:13" ht="45" customHeight="1">
      <c r="B7" s="217" t="s">
        <v>458</v>
      </c>
      <c r="C7" s="218" t="s">
        <v>423</v>
      </c>
      <c r="D7" s="218"/>
      <c r="E7" s="218" t="s">
        <v>424</v>
      </c>
      <c r="F7" s="219"/>
      <c r="G7" s="218" t="s">
        <v>425</v>
      </c>
      <c r="H7" s="218" t="s">
        <v>597</v>
      </c>
      <c r="I7" s="251" t="s">
        <v>456</v>
      </c>
      <c r="J7" s="571" t="s">
        <v>438</v>
      </c>
      <c r="K7" s="571"/>
      <c r="L7" s="349" t="s">
        <v>580</v>
      </c>
      <c r="M7" s="348" t="s">
        <v>581</v>
      </c>
    </row>
    <row r="8" spans="1:13">
      <c r="B8" s="220" t="s">
        <v>412</v>
      </c>
      <c r="C8" s="221">
        <f>'Data Ejecucion Calculos'!L28</f>
        <v>0.80225108225108233</v>
      </c>
      <c r="D8" s="221"/>
      <c r="E8" s="221">
        <f>'Data Ejecucion Calculos'!N28</f>
        <v>1</v>
      </c>
      <c r="F8" s="221"/>
      <c r="G8" s="221">
        <f>'Data Ejecucion Calculos'!P28</f>
        <v>0.62597402597402596</v>
      </c>
      <c r="H8" s="221">
        <f>'Data Ejecucion Calculos'!V28</f>
        <v>0.16555555555555557</v>
      </c>
      <c r="I8" s="243">
        <f>AVERAGE(C8:H8)</f>
        <v>0.64844516594516599</v>
      </c>
      <c r="J8" s="213" t="s">
        <v>454</v>
      </c>
      <c r="K8" s="222">
        <f>C22</f>
        <v>0.84760824217255482</v>
      </c>
      <c r="L8" s="222">
        <v>1</v>
      </c>
      <c r="M8" s="405">
        <f>L8-K8</f>
        <v>0.15239175782744518</v>
      </c>
    </row>
    <row r="9" spans="1:13">
      <c r="B9" s="220" t="s">
        <v>60</v>
      </c>
      <c r="C9" s="221">
        <f>AVERAGE(C10,C12,C8)</f>
        <v>0.77716759431045146</v>
      </c>
      <c r="E9" s="221">
        <f>AVERAGE(E10,E12,E8)</f>
        <v>1</v>
      </c>
      <c r="G9" s="221">
        <f>AVERAGE(G10,G12,G8)</f>
        <v>0.79199134199134191</v>
      </c>
      <c r="H9" s="221">
        <f>'Data Ejecucion Calculos'!V54</f>
        <v>0.55111247143107334</v>
      </c>
      <c r="I9" s="243">
        <f>AVERAGE(C9:H9)</f>
        <v>0.7800678519332167</v>
      </c>
      <c r="J9" s="213" t="s">
        <v>439</v>
      </c>
      <c r="K9" s="222">
        <f>E22</f>
        <v>0.98499999999999999</v>
      </c>
      <c r="L9" s="222">
        <v>1</v>
      </c>
      <c r="M9" s="405">
        <f>L9-K9</f>
        <v>1.5000000000000013E-2</v>
      </c>
    </row>
    <row r="10" spans="1:13">
      <c r="B10" s="220" t="s">
        <v>327</v>
      </c>
      <c r="C10" s="221">
        <f>'Data Ejecucion Calculos'!$L$61</f>
        <v>0.66666666666666663</v>
      </c>
      <c r="E10" s="221">
        <f>'Data Ejecucion Calculos'!$N$61</f>
        <v>1</v>
      </c>
      <c r="G10" s="221">
        <f>'Data Ejecucion Calculos'!$P$61</f>
        <v>1</v>
      </c>
      <c r="H10" s="221">
        <f>'Data Ejecucion Calculos'!V61</f>
        <v>0.51750000000000007</v>
      </c>
      <c r="I10" s="243">
        <f t="shared" ref="I10:I21" si="0">AVERAGE(C10:H10)</f>
        <v>0.79604166666666665</v>
      </c>
      <c r="J10" s="213" t="s">
        <v>440</v>
      </c>
      <c r="K10" s="222">
        <f>G22</f>
        <v>0.7912937679188935</v>
      </c>
      <c r="L10" s="222">
        <v>0.99</v>
      </c>
      <c r="M10" s="405">
        <f>L10-K12</f>
        <v>0.1372509846236184</v>
      </c>
    </row>
    <row r="11" spans="1:13">
      <c r="B11" s="220" t="s">
        <v>116</v>
      </c>
      <c r="C11" s="221">
        <f>'Data Ejecucion Calculos'!$L$71</f>
        <v>0.8895535714285715</v>
      </c>
      <c r="E11" s="221">
        <f>'Data Ejecucion Calculos'!$N$71</f>
        <v>1</v>
      </c>
      <c r="G11" s="221">
        <f>'Data Ejecucion Calculos'!$P$71</f>
        <v>1</v>
      </c>
      <c r="H11" s="221">
        <f>'Data Ejecucion Calculos'!V71</f>
        <v>0.80000000000000016</v>
      </c>
      <c r="I11" s="243">
        <f t="shared" si="0"/>
        <v>0.92238839285714291</v>
      </c>
      <c r="J11" s="213" t="s">
        <v>601</v>
      </c>
      <c r="K11" s="222">
        <f>H22</f>
        <v>0.78709405141407751</v>
      </c>
    </row>
    <row r="12" spans="1:13">
      <c r="B12" s="220" t="s">
        <v>328</v>
      </c>
      <c r="C12" s="221">
        <f>'Data Ejecucion Calculos'!$L$87</f>
        <v>0.86258503401360542</v>
      </c>
      <c r="E12" s="221">
        <f>'Data Ejecucion Calculos'!$N$87</f>
        <v>1</v>
      </c>
      <c r="G12" s="221">
        <v>0.75</v>
      </c>
      <c r="H12" s="221">
        <f>'Data Ejecucion Calculos'!V87</f>
        <v>0.69499999999999995</v>
      </c>
      <c r="I12" s="243">
        <f t="shared" si="0"/>
        <v>0.82689625850340132</v>
      </c>
      <c r="J12" s="213" t="s">
        <v>441</v>
      </c>
      <c r="K12" s="223">
        <f>AVERAGE(I8:I21)</f>
        <v>0.85274901537638159</v>
      </c>
    </row>
    <row r="13" spans="1:13">
      <c r="B13" s="220" t="s">
        <v>140</v>
      </c>
      <c r="C13" s="221">
        <f>'Data Ejecucion Calculos'!$L$102</f>
        <v>0.81435897435897431</v>
      </c>
      <c r="E13" s="221">
        <f>'Data Ejecucion Calculos'!$N$102</f>
        <v>1</v>
      </c>
      <c r="G13" s="221">
        <f>'Data Ejecucion Calculos'!$P$102</f>
        <v>0.73142857142857143</v>
      </c>
      <c r="H13" s="221">
        <f>'Data Ejecucion Calculos'!V102</f>
        <v>0.93333333333333324</v>
      </c>
      <c r="I13" s="243">
        <f t="shared" si="0"/>
        <v>0.86978021978021969</v>
      </c>
    </row>
    <row r="14" spans="1:13">
      <c r="B14" s="220" t="s">
        <v>595</v>
      </c>
      <c r="C14" s="221">
        <f>'Data Ejecucion Calculos'!$L$110</f>
        <v>0.53649122807017546</v>
      </c>
      <c r="E14" s="221">
        <f>'Data Ejecucion Calculos'!$N$110</f>
        <v>1</v>
      </c>
      <c r="G14" s="221">
        <f>'Data Ejecucion Calculos'!$P$110</f>
        <v>0.51782608695652177</v>
      </c>
      <c r="H14" s="221">
        <f>'Data Ejecucion Calculos'!V110</f>
        <v>1</v>
      </c>
      <c r="I14" s="243">
        <f t="shared" si="0"/>
        <v>0.76357932875667434</v>
      </c>
    </row>
    <row r="15" spans="1:13">
      <c r="B15" s="220" t="s">
        <v>16</v>
      </c>
      <c r="C15" s="221">
        <f>'Data Ejecucion Calculos'!$L$199</f>
        <v>0.86805555555555547</v>
      </c>
      <c r="E15" s="221">
        <f>'Data Ejecucion Calculos'!$N$199</f>
        <v>1</v>
      </c>
      <c r="G15" s="224">
        <f>'Data Ejecucion Calculos'!$P$199</f>
        <v>0.53968253968253965</v>
      </c>
      <c r="H15" s="224">
        <f>'Data Ejecucion Calculos'!V199</f>
        <v>1</v>
      </c>
      <c r="I15" s="243">
        <f t="shared" si="0"/>
        <v>0.85193452380952372</v>
      </c>
    </row>
    <row r="16" spans="1:13">
      <c r="B16" s="220" t="s">
        <v>582</v>
      </c>
      <c r="C16" s="221">
        <f>'Data Ejecucion Calculos'!$L$137</f>
        <v>0.98784722222222221</v>
      </c>
      <c r="E16" s="221">
        <f>'Data Ejecucion Calculos'!$N$137</f>
        <v>1</v>
      </c>
      <c r="G16" s="221">
        <f>'Data Ejecucion Calculos'!$P$137</f>
        <v>0.700407196969697</v>
      </c>
      <c r="H16" s="221">
        <f>'Data Ejecucion Calculos'!V137</f>
        <v>0.95799999999999996</v>
      </c>
      <c r="I16" s="243">
        <f t="shared" si="0"/>
        <v>0.91156360479797982</v>
      </c>
    </row>
    <row r="17" spans="2:17">
      <c r="B17" s="220" t="s">
        <v>237</v>
      </c>
      <c r="C17" s="221">
        <f>'Data Ejecucion Calculos'!$L$158</f>
        <v>0.96153846153846156</v>
      </c>
      <c r="E17" s="221">
        <f>'Data Ejecucion Calculos'!$N$158</f>
        <v>1</v>
      </c>
      <c r="G17" s="221">
        <f>'Data Ejecucion Calculos'!$P$158</f>
        <v>0.92338235294117654</v>
      </c>
      <c r="H17" s="221">
        <f>'Data Ejecucion Calculos'!V158</f>
        <v>0.94117647058823517</v>
      </c>
      <c r="I17" s="243">
        <f t="shared" si="0"/>
        <v>0.95652432126696829</v>
      </c>
    </row>
    <row r="18" spans="2:17" ht="17.25" customHeight="1">
      <c r="B18" s="220" t="s">
        <v>162</v>
      </c>
      <c r="C18" s="221">
        <f>'Data Ejecucion Calculos'!$L$192</f>
        <v>1</v>
      </c>
      <c r="E18" s="221">
        <f>'Data Ejecucion Calculos'!$N$192</f>
        <v>1</v>
      </c>
      <c r="G18" s="221">
        <f>'Data Ejecucion Calculos'!$P$192</f>
        <v>0.97777777777777786</v>
      </c>
      <c r="H18" s="221">
        <f>'Data Ejecucion Calculos'!V192</f>
        <v>0.98888888888888893</v>
      </c>
      <c r="I18" s="243">
        <f t="shared" si="0"/>
        <v>0.9916666666666667</v>
      </c>
      <c r="J18" s="216"/>
      <c r="K18" s="216"/>
      <c r="L18" s="216"/>
      <c r="M18" s="216"/>
      <c r="N18" s="216"/>
      <c r="O18" s="216"/>
      <c r="P18" s="216"/>
      <c r="Q18" s="216"/>
    </row>
    <row r="19" spans="2:17">
      <c r="B19" s="220" t="s">
        <v>612</v>
      </c>
      <c r="C19" s="221">
        <f>'Data Ejecucion Calculos'!$L$209</f>
        <v>1</v>
      </c>
      <c r="E19" s="221">
        <f>'Data Ejecucion Calculos'!$N$209</f>
        <v>1</v>
      </c>
      <c r="G19" s="224">
        <f>'Data Ejecucion Calculos'!$P$209</f>
        <v>0.83333333333333337</v>
      </c>
      <c r="H19" s="224">
        <f>'Data Ejecucion Calculos'!V209</f>
        <v>0.8125</v>
      </c>
      <c r="I19" s="243">
        <f t="shared" si="0"/>
        <v>0.91145833333333337</v>
      </c>
      <c r="J19" s="225"/>
      <c r="K19" s="216"/>
      <c r="L19" s="216"/>
      <c r="M19" s="216"/>
      <c r="N19" s="216"/>
      <c r="O19" s="216"/>
      <c r="P19" s="216"/>
      <c r="Q19" s="216"/>
    </row>
    <row r="20" spans="2:17">
      <c r="B20" s="220" t="s">
        <v>507</v>
      </c>
      <c r="C20" s="221">
        <f>'Data Ejecucion Calculos'!L227</f>
        <v>0.79999999999999993</v>
      </c>
      <c r="D20" s="221"/>
      <c r="E20" s="226">
        <f>'Data Ejecucion Calculos'!N227</f>
        <v>0.86</v>
      </c>
      <c r="F20" s="226"/>
      <c r="G20" s="222">
        <f>'Data Ejecucion Calculos'!P227</f>
        <v>0.84642857142857142</v>
      </c>
      <c r="H20" s="224">
        <f>'Data Ejecucion Calculos'!V227</f>
        <v>0.83333333333333337</v>
      </c>
      <c r="I20" s="243">
        <f t="shared" si="0"/>
        <v>0.83494047619047618</v>
      </c>
      <c r="J20" s="225"/>
      <c r="K20" s="216"/>
      <c r="L20" s="216"/>
      <c r="M20" s="216"/>
      <c r="N20" s="216"/>
      <c r="O20" s="216"/>
      <c r="P20" s="216"/>
      <c r="Q20" s="216"/>
    </row>
    <row r="21" spans="2:17">
      <c r="B21" s="220" t="s">
        <v>584</v>
      </c>
      <c r="C21" s="238">
        <f>AVERAGE(C19,C20)</f>
        <v>0.89999999999999991</v>
      </c>
      <c r="E21" s="238">
        <f>AVERAGE(E19,E20)</f>
        <v>0.92999999999999994</v>
      </c>
      <c r="F21" s="215"/>
      <c r="G21" s="238">
        <f>AVERAGE(G19,G20)</f>
        <v>0.83988095238095239</v>
      </c>
      <c r="H21" s="238">
        <f>AVERAGE(H19,H20)</f>
        <v>0.82291666666666674</v>
      </c>
      <c r="I21" s="243">
        <f t="shared" si="0"/>
        <v>0.87319940476190472</v>
      </c>
      <c r="J21" s="216" t="s">
        <v>442</v>
      </c>
      <c r="K21" s="216"/>
      <c r="L21" s="216"/>
      <c r="M21" s="216"/>
      <c r="N21" s="216"/>
      <c r="O21" s="216"/>
      <c r="P21" s="216"/>
      <c r="Q21" s="216"/>
    </row>
    <row r="22" spans="2:17" ht="38.25" customHeight="1">
      <c r="B22" s="228" t="s">
        <v>443</v>
      </c>
      <c r="C22" s="244">
        <f>AVERAGE(C8:C21)</f>
        <v>0.84760824217255482</v>
      </c>
      <c r="D22" s="244"/>
      <c r="E22" s="245">
        <f>AVERAGE(E8:E21)</f>
        <v>0.98499999999999999</v>
      </c>
      <c r="F22" s="246"/>
      <c r="G22" s="245">
        <f>AVERAGE(G8:G21)</f>
        <v>0.7912937679188935</v>
      </c>
      <c r="H22" s="245">
        <f>AVERAGE(H8:H21)</f>
        <v>0.78709405141407751</v>
      </c>
      <c r="I22" s="247"/>
      <c r="J22" s="216"/>
      <c r="K22" s="216"/>
      <c r="L22" s="216"/>
      <c r="M22" s="216"/>
      <c r="N22" s="216"/>
      <c r="O22" s="216"/>
      <c r="P22" s="216"/>
      <c r="Q22" s="216"/>
    </row>
    <row r="23" spans="2:17">
      <c r="E23" s="215"/>
      <c r="F23" s="215"/>
      <c r="H23" s="227"/>
      <c r="I23" s="227"/>
      <c r="J23" s="216"/>
      <c r="K23" s="216"/>
      <c r="L23" s="216"/>
      <c r="M23" s="216"/>
      <c r="N23" s="216"/>
      <c r="O23" s="216"/>
      <c r="P23" s="216"/>
      <c r="Q23" s="216"/>
    </row>
    <row r="24" spans="2:17">
      <c r="H24" s="227"/>
      <c r="I24" s="227"/>
      <c r="J24" s="216"/>
      <c r="K24" s="216"/>
      <c r="L24" s="216"/>
      <c r="M24" s="216"/>
      <c r="N24" s="216"/>
      <c r="O24" s="216"/>
      <c r="P24" s="216"/>
      <c r="Q24" s="216"/>
    </row>
    <row r="26" spans="2:17">
      <c r="D26" s="229"/>
      <c r="F26" s="229"/>
      <c r="G26" s="230"/>
      <c r="H26" s="572" t="s">
        <v>444</v>
      </c>
      <c r="I26" s="572"/>
      <c r="J26" s="572"/>
    </row>
    <row r="27" spans="2:17" ht="14.5" customHeight="1">
      <c r="D27" s="229"/>
      <c r="F27" s="229"/>
      <c r="G27" s="230"/>
      <c r="H27" s="572"/>
      <c r="I27" s="572"/>
      <c r="J27" s="572"/>
    </row>
    <row r="28" spans="2:17" ht="14.5" customHeight="1">
      <c r="D28" s="229"/>
      <c r="F28" s="229"/>
      <c r="G28" s="230"/>
      <c r="H28" s="572"/>
      <c r="I28" s="572"/>
      <c r="J28" s="572"/>
    </row>
    <row r="29" spans="2:17" ht="14.5" customHeight="1">
      <c r="H29" s="572"/>
      <c r="I29" s="572"/>
      <c r="J29" s="572"/>
    </row>
    <row r="30" spans="2:17" ht="14.5" customHeight="1">
      <c r="H30" s="572"/>
      <c r="I30" s="572"/>
      <c r="J30" s="572"/>
    </row>
    <row r="32" spans="2:17" ht="59" customHeight="1">
      <c r="F32" s="568" t="s">
        <v>445</v>
      </c>
      <c r="G32" s="568"/>
      <c r="H32" s="232"/>
      <c r="I32" s="232" t="str">
        <f>B10</f>
        <v>Departamento de Fomento Cooperativo</v>
      </c>
      <c r="J32" s="232" t="str">
        <f>B8</f>
        <v>Departamento Programas y Proyectos Especiales</v>
      </c>
      <c r="K32" s="232" t="str">
        <f>B12</f>
        <v>Departamento de Educación</v>
      </c>
      <c r="L32" s="231"/>
    </row>
    <row r="33" spans="3:33">
      <c r="E33"/>
      <c r="F33" s="213" t="s">
        <v>455</v>
      </c>
      <c r="I33" s="233">
        <f>C9</f>
        <v>0.77716759431045146</v>
      </c>
      <c r="J33" s="221">
        <f>C8</f>
        <v>0.80225108225108233</v>
      </c>
      <c r="K33" s="221">
        <f>C12</f>
        <v>0.86258503401360542</v>
      </c>
      <c r="L33" s="238"/>
      <c r="M33" s="406">
        <f>AVERAGE(I33:L33)</f>
        <v>0.81400123685837977</v>
      </c>
    </row>
    <row r="34" spans="3:33">
      <c r="E34"/>
      <c r="F34" s="213" t="s">
        <v>446</v>
      </c>
      <c r="I34" s="233">
        <f>E9</f>
        <v>1</v>
      </c>
      <c r="J34" s="221">
        <f>C8</f>
        <v>0.80225108225108233</v>
      </c>
      <c r="K34" s="221">
        <f>E12</f>
        <v>1</v>
      </c>
      <c r="L34" s="238"/>
      <c r="M34" s="406">
        <f>AVERAGE(I34:L34)</f>
        <v>0.93408369408369418</v>
      </c>
    </row>
    <row r="35" spans="3:33">
      <c r="E35"/>
      <c r="F35" s="213" t="s">
        <v>447</v>
      </c>
      <c r="I35" s="221">
        <f>G9</f>
        <v>0.79199134199134191</v>
      </c>
      <c r="J35" s="221">
        <f>E8</f>
        <v>1</v>
      </c>
      <c r="K35" s="221">
        <f>G12</f>
        <v>0.75</v>
      </c>
      <c r="L35" s="238"/>
      <c r="M35" s="406">
        <f>AVERAGE(I35:L35)</f>
        <v>0.84733044733044727</v>
      </c>
    </row>
    <row r="36" spans="3:33">
      <c r="F36" s="213" t="s">
        <v>602</v>
      </c>
      <c r="I36" s="485">
        <f>H10</f>
        <v>0.51750000000000007</v>
      </c>
      <c r="J36" s="238">
        <f>H8</f>
        <v>0.16555555555555557</v>
      </c>
      <c r="K36" s="238">
        <f>H12</f>
        <v>0.69499999999999995</v>
      </c>
      <c r="M36" s="406">
        <f>AVERAGE(I36:L36)</f>
        <v>0.45935185185185184</v>
      </c>
      <c r="N36" s="222">
        <v>1</v>
      </c>
    </row>
    <row r="37" spans="3:33">
      <c r="E37" s="408"/>
      <c r="F37" s="409" t="s">
        <v>587</v>
      </c>
      <c r="G37" s="410"/>
      <c r="H37" s="411">
        <v>1</v>
      </c>
      <c r="I37" s="411"/>
      <c r="J37" s="411">
        <v>1</v>
      </c>
      <c r="K37" s="411">
        <v>1</v>
      </c>
      <c r="L37" s="411">
        <v>1</v>
      </c>
      <c r="M37" s="418">
        <v>1</v>
      </c>
      <c r="N37" s="353">
        <f t="shared" ref="N37" si="1">N36-N34</f>
        <v>1</v>
      </c>
    </row>
    <row r="38" spans="3:33">
      <c r="E38" s="413"/>
      <c r="F38" s="414" t="s">
        <v>581</v>
      </c>
      <c r="G38" s="415"/>
      <c r="H38" s="416">
        <f>H37-I35</f>
        <v>0.20800865800865809</v>
      </c>
      <c r="I38" s="416"/>
      <c r="J38" s="416">
        <f>J37-J35</f>
        <v>0</v>
      </c>
      <c r="K38" s="416">
        <f>K37-K35</f>
        <v>0.25</v>
      </c>
      <c r="L38" s="416">
        <f>L37-L35</f>
        <v>1</v>
      </c>
      <c r="M38" s="419">
        <f>M37-M35</f>
        <v>0.15266955266955273</v>
      </c>
    </row>
    <row r="39" spans="3:33">
      <c r="AC39" s="422" t="s">
        <v>589</v>
      </c>
      <c r="AD39" s="422" t="s">
        <v>589</v>
      </c>
      <c r="AE39" s="422" t="s">
        <v>589</v>
      </c>
      <c r="AF39" s="422" t="s">
        <v>589</v>
      </c>
      <c r="AG39" s="422" t="s">
        <v>589</v>
      </c>
    </row>
    <row r="47" spans="3:33" s="235" customFormat="1" ht="29">
      <c r="C47" s="234"/>
      <c r="D47" s="234"/>
      <c r="E47" s="234"/>
      <c r="F47" s="568" t="s">
        <v>445</v>
      </c>
      <c r="G47" s="568"/>
      <c r="H47" s="568"/>
      <c r="I47" s="231"/>
      <c r="J47" s="231" t="str">
        <f>B11</f>
        <v>Dirección Asistencia Técnica</v>
      </c>
      <c r="K47" s="231"/>
      <c r="L47" s="231"/>
    </row>
    <row r="48" spans="3:33">
      <c r="H48" s="213" t="s">
        <v>455</v>
      </c>
      <c r="J48" s="221">
        <f>C11</f>
        <v>0.8895535714285715</v>
      </c>
      <c r="K48" s="221"/>
      <c r="L48" s="221"/>
    </row>
    <row r="49" spans="5:13">
      <c r="H49" s="213" t="s">
        <v>446</v>
      </c>
      <c r="J49" s="221">
        <f>E11</f>
        <v>1</v>
      </c>
      <c r="K49" s="221"/>
      <c r="L49" s="221"/>
    </row>
    <row r="50" spans="5:13">
      <c r="H50" s="213" t="s">
        <v>447</v>
      </c>
      <c r="J50" s="221">
        <f>G11</f>
        <v>1</v>
      </c>
    </row>
    <row r="51" spans="5:13">
      <c r="H51" s="213" t="s">
        <v>602</v>
      </c>
      <c r="J51" s="238">
        <f>H11</f>
        <v>0.80000000000000016</v>
      </c>
    </row>
    <row r="52" spans="5:13">
      <c r="E52" s="408"/>
      <c r="F52" s="409" t="s">
        <v>587</v>
      </c>
      <c r="G52" s="410"/>
      <c r="H52" s="411"/>
      <c r="I52" s="411"/>
      <c r="J52" s="412">
        <f>AVERAGE(J48:J51)</f>
        <v>0.92238839285714291</v>
      </c>
      <c r="K52" s="238"/>
      <c r="L52" s="238"/>
      <c r="M52" s="406"/>
    </row>
    <row r="53" spans="5:13">
      <c r="E53" s="413"/>
      <c r="F53" s="414" t="s">
        <v>581</v>
      </c>
      <c r="G53" s="415"/>
      <c r="H53" s="416"/>
      <c r="I53" s="416"/>
      <c r="J53" s="417">
        <f>J50-J52</f>
        <v>7.7611607142857086E-2</v>
      </c>
      <c r="K53" s="405"/>
      <c r="L53" s="405"/>
      <c r="M53" s="407"/>
    </row>
    <row r="64" spans="5:13" ht="29">
      <c r="F64" s="569" t="s">
        <v>445</v>
      </c>
      <c r="G64" s="569"/>
      <c r="H64" s="569"/>
      <c r="I64" s="236"/>
      <c r="J64" s="231" t="str">
        <f>B13</f>
        <v>Dirección de Fiscalización</v>
      </c>
      <c r="K64" s="231"/>
      <c r="L64" s="231"/>
    </row>
    <row r="65" spans="5:10">
      <c r="H65" s="213" t="s">
        <v>455</v>
      </c>
      <c r="J65" s="222">
        <f>C13</f>
        <v>0.81435897435897431</v>
      </c>
    </row>
    <row r="66" spans="5:10">
      <c r="H66" s="213" t="s">
        <v>446</v>
      </c>
      <c r="J66" s="222">
        <f>G13</f>
        <v>0.73142857142857143</v>
      </c>
    </row>
    <row r="67" spans="5:10">
      <c r="H67" s="213" t="s">
        <v>447</v>
      </c>
      <c r="J67" s="222">
        <f>G13</f>
        <v>0.73142857142857143</v>
      </c>
    </row>
    <row r="68" spans="5:10">
      <c r="H68" s="213" t="s">
        <v>602</v>
      </c>
      <c r="J68" s="222">
        <f>H13</f>
        <v>0.93333333333333324</v>
      </c>
    </row>
    <row r="69" spans="5:10">
      <c r="E69" s="408"/>
      <c r="F69" s="409" t="s">
        <v>587</v>
      </c>
      <c r="G69" s="410"/>
      <c r="H69" s="411"/>
      <c r="I69" s="411"/>
      <c r="J69" s="412">
        <f>I13</f>
        <v>0.86978021978021969</v>
      </c>
    </row>
    <row r="70" spans="5:10">
      <c r="E70" s="413"/>
      <c r="F70" s="414" t="s">
        <v>581</v>
      </c>
      <c r="G70" s="415"/>
      <c r="H70" s="416"/>
      <c r="I70" s="416"/>
      <c r="J70" s="417">
        <f>J71-J69</f>
        <v>0.11021978021978029</v>
      </c>
    </row>
    <row r="71" spans="5:10">
      <c r="J71" s="484">
        <v>0.98</v>
      </c>
    </row>
    <row r="81" spans="5:12" ht="29">
      <c r="F81" s="236"/>
      <c r="G81" s="236"/>
      <c r="H81" s="236" t="s">
        <v>445</v>
      </c>
      <c r="I81" s="236"/>
      <c r="J81" s="231" t="str">
        <f>B14</f>
        <v>Dirección Prevención de Riesgos</v>
      </c>
      <c r="K81" s="231"/>
      <c r="L81" s="231"/>
    </row>
    <row r="82" spans="5:12">
      <c r="H82" s="213" t="s">
        <v>455</v>
      </c>
      <c r="J82" s="221">
        <f>C14</f>
        <v>0.53649122807017546</v>
      </c>
    </row>
    <row r="83" spans="5:12">
      <c r="H83" s="213" t="s">
        <v>446</v>
      </c>
      <c r="J83" s="221">
        <f>E14</f>
        <v>1</v>
      </c>
    </row>
    <row r="84" spans="5:12">
      <c r="H84" s="213" t="s">
        <v>447</v>
      </c>
      <c r="J84" s="238">
        <f>G14</f>
        <v>0.51782608695652177</v>
      </c>
    </row>
    <row r="85" spans="5:12">
      <c r="H85" s="213" t="s">
        <v>602</v>
      </c>
      <c r="J85" s="238">
        <f>H14</f>
        <v>1</v>
      </c>
    </row>
    <row r="86" spans="5:12">
      <c r="E86" s="408"/>
      <c r="F86" s="409" t="s">
        <v>587</v>
      </c>
      <c r="G86" s="410"/>
      <c r="H86" s="411"/>
      <c r="I86" s="411"/>
      <c r="J86" s="412">
        <v>0.93</v>
      </c>
    </row>
    <row r="87" spans="5:12">
      <c r="E87" s="413"/>
      <c r="F87" s="414" t="s">
        <v>581</v>
      </c>
      <c r="G87" s="415"/>
      <c r="H87" s="416"/>
      <c r="I87" s="416"/>
      <c r="J87" s="417">
        <f>J86-J88</f>
        <v>0.16642067124332571</v>
      </c>
      <c r="K87" s="482">
        <v>24</v>
      </c>
    </row>
    <row r="88" spans="5:12">
      <c r="J88" s="222">
        <f>I14</f>
        <v>0.76357932875667434</v>
      </c>
    </row>
    <row r="96" spans="5:12" ht="29">
      <c r="F96" s="237"/>
      <c r="G96" s="237"/>
      <c r="H96" s="249" t="s">
        <v>448</v>
      </c>
      <c r="I96" s="249"/>
      <c r="J96" s="231" t="str">
        <f>B15</f>
        <v>Departamento de Comunicaciones</v>
      </c>
      <c r="K96" s="231"/>
      <c r="L96" s="236"/>
    </row>
    <row r="97" spans="5:12">
      <c r="H97" s="213" t="s">
        <v>455</v>
      </c>
      <c r="J97" s="222">
        <f>C15</f>
        <v>0.86805555555555547</v>
      </c>
      <c r="K97" s="222"/>
      <c r="L97" s="221"/>
    </row>
    <row r="98" spans="5:12">
      <c r="H98" s="213" t="s">
        <v>446</v>
      </c>
      <c r="J98" s="222">
        <f>E15</f>
        <v>1</v>
      </c>
      <c r="L98" s="221"/>
    </row>
    <row r="99" spans="5:12">
      <c r="H99" s="213" t="s">
        <v>447</v>
      </c>
      <c r="J99" s="222">
        <f>G15</f>
        <v>0.53968253968253965</v>
      </c>
    </row>
    <row r="100" spans="5:12">
      <c r="H100" s="213" t="s">
        <v>602</v>
      </c>
      <c r="J100" s="222">
        <f>H15</f>
        <v>1</v>
      </c>
    </row>
    <row r="101" spans="5:12">
      <c r="E101" s="408"/>
      <c r="F101" s="409" t="s">
        <v>587</v>
      </c>
      <c r="G101" s="410"/>
      <c r="H101" s="411"/>
      <c r="I101" s="411"/>
      <c r="J101" s="412">
        <v>0.95</v>
      </c>
    </row>
    <row r="102" spans="5:12">
      <c r="E102" s="413"/>
      <c r="F102" s="414" t="s">
        <v>581</v>
      </c>
      <c r="G102" s="415"/>
      <c r="H102" s="416"/>
      <c r="I102" s="416"/>
      <c r="J102" s="417">
        <f>J101-J103</f>
        <v>9.8065476190476231E-2</v>
      </c>
    </row>
    <row r="103" spans="5:12">
      <c r="J103" s="222">
        <f>I15</f>
        <v>0.85193452380952372</v>
      </c>
    </row>
    <row r="113" spans="5:12" ht="29">
      <c r="F113" s="237"/>
      <c r="G113" s="237"/>
      <c r="H113" s="236" t="s">
        <v>445</v>
      </c>
      <c r="I113" s="236"/>
      <c r="J113" s="231" t="str">
        <f>B16</f>
        <v>Dirección Administrativa</v>
      </c>
      <c r="K113" s="231" t="str">
        <f>B17</f>
        <v>Dirección Financiera</v>
      </c>
      <c r="L113" s="236"/>
    </row>
    <row r="114" spans="5:12">
      <c r="H114" s="213" t="s">
        <v>455</v>
      </c>
      <c r="J114" s="222">
        <f>C16</f>
        <v>0.98784722222222221</v>
      </c>
      <c r="K114" s="222">
        <f>C17</f>
        <v>0.96153846153846156</v>
      </c>
      <c r="L114" s="221"/>
    </row>
    <row r="115" spans="5:12">
      <c r="H115" s="213" t="s">
        <v>446</v>
      </c>
      <c r="J115" s="222">
        <f>G16</f>
        <v>0.700407196969697</v>
      </c>
      <c r="K115" s="222">
        <f>G17</f>
        <v>0.92338235294117654</v>
      </c>
      <c r="L115" s="221"/>
    </row>
    <row r="116" spans="5:12">
      <c r="H116" s="213" t="s">
        <v>447</v>
      </c>
      <c r="J116" s="222">
        <f>G16</f>
        <v>0.700407196969697</v>
      </c>
      <c r="K116" s="222">
        <f>G17</f>
        <v>0.92338235294117654</v>
      </c>
      <c r="L116" s="222">
        <f>AVERAGE(J116:K116)</f>
        <v>0.81189477495543683</v>
      </c>
    </row>
    <row r="117" spans="5:12">
      <c r="H117" s="213" t="s">
        <v>602</v>
      </c>
      <c r="J117" s="222">
        <f>H16</f>
        <v>0.95799999999999996</v>
      </c>
      <c r="K117" s="222">
        <f>H17</f>
        <v>0.94117647058823517</v>
      </c>
    </row>
    <row r="118" spans="5:12">
      <c r="E118" s="408"/>
      <c r="F118" s="409" t="s">
        <v>587</v>
      </c>
      <c r="G118" s="410"/>
      <c r="H118" s="411"/>
      <c r="I118" s="411"/>
      <c r="J118" s="411">
        <v>0.98</v>
      </c>
      <c r="K118" s="411">
        <v>1</v>
      </c>
      <c r="L118" s="412">
        <v>1.04</v>
      </c>
    </row>
    <row r="119" spans="5:12">
      <c r="E119" s="413"/>
      <c r="F119" s="414" t="s">
        <v>581</v>
      </c>
      <c r="G119" s="415"/>
      <c r="H119" s="416"/>
      <c r="I119" s="416"/>
      <c r="J119" s="416">
        <f>J118-J120</f>
        <v>6.8436395202020162E-2</v>
      </c>
      <c r="K119" s="416">
        <v>0.04</v>
      </c>
      <c r="L119" s="417">
        <v>0.04</v>
      </c>
    </row>
    <row r="120" spans="5:12">
      <c r="J120" s="222">
        <f>I16</f>
        <v>0.91156360479797982</v>
      </c>
      <c r="L120" s="222">
        <f>I17</f>
        <v>0.95652432126696829</v>
      </c>
    </row>
    <row r="130" spans="5:12" ht="29">
      <c r="F130" s="237"/>
      <c r="G130" s="237"/>
      <c r="H130" s="236" t="s">
        <v>445</v>
      </c>
      <c r="I130" s="236"/>
      <c r="J130" s="231" t="s">
        <v>162</v>
      </c>
      <c r="K130" s="231"/>
      <c r="L130" s="236"/>
    </row>
    <row r="131" spans="5:12">
      <c r="H131" s="213" t="s">
        <v>455</v>
      </c>
      <c r="J131" s="222">
        <f>C18</f>
        <v>1</v>
      </c>
      <c r="K131" s="222"/>
      <c r="L131" s="221"/>
    </row>
    <row r="132" spans="5:12">
      <c r="H132" s="213" t="s">
        <v>446</v>
      </c>
      <c r="J132" s="222">
        <f>E18</f>
        <v>1</v>
      </c>
      <c r="K132" s="222"/>
      <c r="L132" s="221"/>
    </row>
    <row r="133" spans="5:12">
      <c r="H133" s="213" t="s">
        <v>447</v>
      </c>
      <c r="J133" s="222">
        <f>G18</f>
        <v>0.97777777777777786</v>
      </c>
    </row>
    <row r="134" spans="5:12">
      <c r="H134" s="213" t="s">
        <v>602</v>
      </c>
      <c r="J134" s="222">
        <f>H18</f>
        <v>0.98888888888888893</v>
      </c>
    </row>
    <row r="135" spans="5:12">
      <c r="E135" s="408"/>
      <c r="F135" s="409" t="s">
        <v>587</v>
      </c>
      <c r="G135" s="410"/>
      <c r="H135" s="411"/>
      <c r="I135" s="411"/>
      <c r="J135" s="412">
        <v>1</v>
      </c>
    </row>
    <row r="136" spans="5:12">
      <c r="E136" s="413"/>
      <c r="F136" s="414" t="s">
        <v>581</v>
      </c>
      <c r="G136" s="415"/>
      <c r="H136" s="416"/>
      <c r="I136" s="416"/>
      <c r="J136" s="417">
        <v>0.01</v>
      </c>
    </row>
    <row r="137" spans="5:12">
      <c r="J137" s="222">
        <f>I18</f>
        <v>0.9916666666666667</v>
      </c>
    </row>
    <row r="144" spans="5:12" ht="43.5">
      <c r="F144" s="568" t="s">
        <v>586</v>
      </c>
      <c r="G144" s="568"/>
      <c r="H144" s="568"/>
      <c r="I144" s="231"/>
      <c r="J144" s="231" t="str">
        <f>B20</f>
        <v xml:space="preserve">Departamento de Fortalecimiento Institucional </v>
      </c>
      <c r="K144" s="568" t="str">
        <f>B19</f>
        <v xml:space="preserve">División de Cooperación Internacional </v>
      </c>
      <c r="L144" s="568"/>
    </row>
    <row r="145" spans="3:17">
      <c r="H145" s="213" t="s">
        <v>455</v>
      </c>
      <c r="J145" s="222">
        <f>C20</f>
        <v>0.79999999999999993</v>
      </c>
      <c r="K145" s="222">
        <f>C19</f>
        <v>1</v>
      </c>
      <c r="L145" s="221"/>
    </row>
    <row r="146" spans="3:17">
      <c r="H146" s="213" t="s">
        <v>446</v>
      </c>
      <c r="J146" s="222">
        <f>E20</f>
        <v>0.86</v>
      </c>
      <c r="K146" s="222">
        <f>E19</f>
        <v>1</v>
      </c>
      <c r="L146" s="221"/>
    </row>
    <row r="147" spans="3:17">
      <c r="H147" s="213" t="s">
        <v>447</v>
      </c>
      <c r="J147" s="222">
        <f>G20</f>
        <v>0.84642857142857142</v>
      </c>
      <c r="K147" s="222">
        <f>G19</f>
        <v>0.83333333333333337</v>
      </c>
      <c r="L147" s="222">
        <f>AVERAGE(J147:K147)</f>
        <v>0.83988095238095239</v>
      </c>
    </row>
    <row r="148" spans="3:17">
      <c r="H148" s="213" t="s">
        <v>602</v>
      </c>
      <c r="J148" s="222">
        <f>H20</f>
        <v>0.83333333333333337</v>
      </c>
      <c r="K148" s="222">
        <f>H19</f>
        <v>0.8125</v>
      </c>
    </row>
    <row r="149" spans="3:17">
      <c r="E149" s="408"/>
      <c r="F149" s="409" t="s">
        <v>587</v>
      </c>
      <c r="G149" s="410"/>
      <c r="H149" s="411"/>
      <c r="I149" s="411"/>
      <c r="J149" s="411">
        <v>1</v>
      </c>
      <c r="K149" s="411">
        <v>1</v>
      </c>
      <c r="L149" s="420">
        <v>1</v>
      </c>
    </row>
    <row r="150" spans="3:17">
      <c r="E150" s="413"/>
      <c r="F150" s="414" t="s">
        <v>581</v>
      </c>
      <c r="G150" s="415"/>
      <c r="H150" s="416"/>
      <c r="I150" s="416"/>
      <c r="J150" s="416">
        <v>0.13</v>
      </c>
      <c r="K150" s="416">
        <f>K149-K147</f>
        <v>0.16666666666666663</v>
      </c>
      <c r="L150" s="421">
        <f>L149-L147</f>
        <v>0.16011904761904761</v>
      </c>
    </row>
    <row r="151" spans="3:17">
      <c r="J151" s="222">
        <f>I21</f>
        <v>0.87319940476190472</v>
      </c>
    </row>
    <row r="156" spans="3:17">
      <c r="J156" s="573" t="s">
        <v>449</v>
      </c>
      <c r="K156" s="573"/>
      <c r="L156" s="573"/>
      <c r="M156" s="573"/>
      <c r="N156" s="573"/>
      <c r="O156" s="573"/>
      <c r="P156" s="573"/>
    </row>
    <row r="158" spans="3:17" s="235" customFormat="1" ht="61.5" customHeight="1">
      <c r="C158" s="234"/>
      <c r="D158" s="234"/>
      <c r="E158" s="234"/>
      <c r="F158" s="568" t="s">
        <v>448</v>
      </c>
      <c r="G158" s="568"/>
      <c r="H158" s="568"/>
      <c r="I158" s="231" t="str">
        <f>J32</f>
        <v>Departamento Programas y Proyectos Especiales</v>
      </c>
      <c r="J158" s="231" t="str">
        <f>K32</f>
        <v>Departamento de Educación</v>
      </c>
      <c r="K158" s="231" t="str">
        <f>B10</f>
        <v>Departamento de Fomento Cooperativo</v>
      </c>
      <c r="L158" s="231" t="str">
        <f>J96</f>
        <v>Departamento de Comunicaciones</v>
      </c>
      <c r="M158" s="231" t="str">
        <f>B19</f>
        <v xml:space="preserve">División de Cooperación Internacional </v>
      </c>
      <c r="N158" s="568" t="str">
        <f>J144</f>
        <v xml:space="preserve">Departamento de Fortalecimiento Institucional </v>
      </c>
      <c r="O158" s="568"/>
    </row>
    <row r="159" spans="3:17">
      <c r="E159" s="574" t="s">
        <v>604</v>
      </c>
      <c r="F159" s="574"/>
      <c r="G159" s="574"/>
      <c r="H159" s="574"/>
      <c r="I159" s="240"/>
      <c r="J159" s="221">
        <f>I8</f>
        <v>0.64844516594516599</v>
      </c>
      <c r="K159" s="221">
        <f>I12</f>
        <v>0.82689625850340132</v>
      </c>
      <c r="L159" s="221">
        <f>I10</f>
        <v>0.79604166666666665</v>
      </c>
      <c r="M159" s="221">
        <f>I15</f>
        <v>0.85193452380952372</v>
      </c>
      <c r="N159" s="221">
        <f>I19</f>
        <v>0.91145833333333337</v>
      </c>
      <c r="O159" s="221">
        <f>I20</f>
        <v>0.83494047619047618</v>
      </c>
      <c r="P159" s="221"/>
      <c r="Q159" s="221"/>
    </row>
    <row r="160" spans="3:17">
      <c r="F160" s="574"/>
      <c r="G160" s="574"/>
      <c r="H160" s="574"/>
      <c r="I160" s="240"/>
      <c r="J160" s="221"/>
      <c r="K160" s="221"/>
      <c r="L160" s="238"/>
      <c r="M160" s="238"/>
      <c r="N160" s="221"/>
      <c r="O160" s="238"/>
      <c r="P160" s="221"/>
      <c r="Q160" s="238"/>
    </row>
    <row r="161" spans="10:17">
      <c r="J161" s="229"/>
      <c r="K161" s="229"/>
      <c r="L161" s="229"/>
      <c r="M161" s="229"/>
      <c r="N161" s="229"/>
      <c r="O161" s="229"/>
      <c r="P161" s="229"/>
      <c r="Q161" s="229"/>
    </row>
    <row r="182" spans="6:23">
      <c r="W182" s="239"/>
    </row>
    <row r="184" spans="6:23" ht="58.5" customHeight="1"/>
    <row r="185" spans="6:23" ht="25.5" customHeight="1">
      <c r="J185" s="575" t="s">
        <v>588</v>
      </c>
      <c r="K185" s="575"/>
      <c r="L185" s="575"/>
      <c r="M185" s="575"/>
      <c r="N185" s="575"/>
      <c r="O185" s="575"/>
      <c r="P185" s="575"/>
    </row>
    <row r="186" spans="6:23" ht="58" customHeight="1">
      <c r="H186" s="239" t="s">
        <v>450</v>
      </c>
      <c r="I186" s="239"/>
      <c r="J186" s="248" t="s">
        <v>605</v>
      </c>
      <c r="K186" s="235" t="s">
        <v>606</v>
      </c>
      <c r="L186" s="248" t="s">
        <v>607</v>
      </c>
      <c r="M186" s="235" t="s">
        <v>613</v>
      </c>
      <c r="N186" s="248" t="s">
        <v>608</v>
      </c>
      <c r="O186" s="248" t="s">
        <v>609</v>
      </c>
      <c r="P186" s="235" t="s">
        <v>610</v>
      </c>
      <c r="Q186" s="235" t="s">
        <v>611</v>
      </c>
    </row>
    <row r="187" spans="6:23">
      <c r="F187" s="213"/>
      <c r="G187" s="213"/>
      <c r="H187" s="213" t="s">
        <v>457</v>
      </c>
      <c r="J187" s="222">
        <f>I9</f>
        <v>0.7800678519332167</v>
      </c>
      <c r="K187" s="222">
        <f>I11</f>
        <v>0.92238839285714291</v>
      </c>
      <c r="L187" s="222">
        <f>I13</f>
        <v>0.86978021978021969</v>
      </c>
      <c r="M187" s="221">
        <f>I14</f>
        <v>0.76357932875667434</v>
      </c>
      <c r="N187" s="222">
        <f>I16</f>
        <v>0.91156360479797982</v>
      </c>
      <c r="O187" s="222">
        <f>I17</f>
        <v>0.95652432126696829</v>
      </c>
      <c r="P187" s="222">
        <f>AVERAGE(I19,I20)</f>
        <v>0.87319940476190472</v>
      </c>
      <c r="Q187" s="222">
        <f>I18</f>
        <v>0.9916666666666667</v>
      </c>
    </row>
    <row r="188" spans="6:23">
      <c r="F188" s="213"/>
      <c r="G188" s="213"/>
      <c r="H188" s="432" t="s">
        <v>593</v>
      </c>
      <c r="I188" s="432"/>
      <c r="J188" s="429">
        <f>M35</f>
        <v>0.84733044733044727</v>
      </c>
      <c r="K188" s="429">
        <f>J50</f>
        <v>1</v>
      </c>
      <c r="L188" s="429">
        <f>J67</f>
        <v>0.73142857142857143</v>
      </c>
      <c r="M188" s="430">
        <f>J84</f>
        <v>0.51782608695652177</v>
      </c>
      <c r="N188" s="429">
        <f>J116</f>
        <v>0.700407196969697</v>
      </c>
      <c r="O188" s="429">
        <f>K116</f>
        <v>0.92338235294117654</v>
      </c>
      <c r="P188" s="429">
        <f>G21</f>
        <v>0.83988095238095239</v>
      </c>
      <c r="Q188" s="431">
        <f>J133</f>
        <v>0.97777777777777786</v>
      </c>
    </row>
    <row r="189" spans="6:23">
      <c r="F189" s="213"/>
      <c r="G189" s="213"/>
      <c r="H189" s="213" t="s">
        <v>587</v>
      </c>
      <c r="J189" s="222">
        <v>1</v>
      </c>
      <c r="K189" s="222">
        <v>1</v>
      </c>
      <c r="L189" s="222">
        <v>1</v>
      </c>
      <c r="M189" s="222">
        <v>1</v>
      </c>
      <c r="N189" s="222">
        <v>1</v>
      </c>
      <c r="O189" s="222">
        <v>1</v>
      </c>
      <c r="P189" s="222">
        <v>1</v>
      </c>
      <c r="Q189" s="222">
        <v>1</v>
      </c>
    </row>
    <row r="190" spans="6:23">
      <c r="H190" s="213" t="s">
        <v>591</v>
      </c>
      <c r="J190" s="353">
        <f>J189-J187</f>
        <v>0.2199321480667833</v>
      </c>
      <c r="K190" s="353">
        <f t="shared" ref="K190:P190" si="2">K189-K187</f>
        <v>7.7611607142857086E-2</v>
      </c>
      <c r="L190" s="353">
        <f t="shared" si="2"/>
        <v>0.13021978021978031</v>
      </c>
      <c r="M190" s="353">
        <f t="shared" si="2"/>
        <v>0.23642067124332566</v>
      </c>
      <c r="N190" s="353">
        <f t="shared" si="2"/>
        <v>8.8436395202020179E-2</v>
      </c>
      <c r="O190" s="353">
        <f t="shared" si="2"/>
        <v>4.3475678733031708E-2</v>
      </c>
      <c r="P190" s="353">
        <f t="shared" si="2"/>
        <v>0.12680059523809528</v>
      </c>
      <c r="Q190" s="353">
        <f t="shared" ref="Q190" si="3">Q189-Q187</f>
        <v>8.3333333333333037E-3</v>
      </c>
    </row>
    <row r="193" spans="7:8">
      <c r="H193" s="213" t="s">
        <v>592</v>
      </c>
    </row>
    <row r="205" spans="7:8">
      <c r="G205" s="213"/>
    </row>
    <row r="206" spans="7:8">
      <c r="G206" s="238"/>
    </row>
    <row r="207" spans="7:8">
      <c r="G207" s="238"/>
    </row>
    <row r="208" spans="7:8">
      <c r="G208" s="238"/>
    </row>
    <row r="209" spans="7:9">
      <c r="G209" s="238"/>
    </row>
    <row r="220" spans="7:9">
      <c r="H220"/>
      <c r="I220"/>
    </row>
    <row r="221" spans="7:9">
      <c r="H221"/>
      <c r="I221"/>
    </row>
    <row r="222" spans="7:9">
      <c r="H222"/>
      <c r="I222"/>
    </row>
    <row r="223" spans="7:9">
      <c r="H223"/>
      <c r="I223"/>
    </row>
    <row r="224" spans="7:9">
      <c r="H224"/>
      <c r="I224"/>
    </row>
    <row r="225" spans="6:12">
      <c r="H225" s="240"/>
      <c r="I225" s="240"/>
      <c r="J225" s="229"/>
      <c r="K225" s="229"/>
      <c r="L225" s="229"/>
    </row>
    <row r="228" spans="6:12">
      <c r="F228"/>
    </row>
  </sheetData>
  <sheetProtection algorithmName="SHA-512" hashValue="p4xOjLZHBAFGIr/DJs4wWmOIdY97U/RZpGVCyGQEczq0yxXN6sM/8euJ+gvLb50Ls7VN7BT8gVC5+GjMhPXt7g==" saltValue="wgveesw9e88hR4SJCcCftQ==" spinCount="100000" sheet="1" objects="1" scenarios="1" selectLockedCells="1" selectUnlockedCells="1"/>
  <mergeCells count="14">
    <mergeCell ref="J156:P156"/>
    <mergeCell ref="F158:H158"/>
    <mergeCell ref="F160:H160"/>
    <mergeCell ref="J185:P185"/>
    <mergeCell ref="E159:H159"/>
    <mergeCell ref="N158:O158"/>
    <mergeCell ref="K144:L144"/>
    <mergeCell ref="F64:H64"/>
    <mergeCell ref="A1:H4"/>
    <mergeCell ref="J7:K7"/>
    <mergeCell ref="H26:J30"/>
    <mergeCell ref="F47:H47"/>
    <mergeCell ref="F32:G32"/>
    <mergeCell ref="F144:H144"/>
  </mergeCells>
  <phoneticPr fontId="49" type="noConversion"/>
  <pageMargins left="0.7" right="0.7" top="0.75" bottom="0.75" header="0.3" footer="0.3"/>
  <pageSetup orientation="portrait" horizontalDpi="4294967295" verticalDpi="4294967295" r:id="rId1"/>
  <drawing r:id="rId2"/>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filterMode="1">
    <tabColor rgb="FFA9F7DF"/>
  </sheetPr>
  <dimension ref="A6:T100"/>
  <sheetViews>
    <sheetView showGridLines="0" topLeftCell="A15" zoomScale="75" zoomScaleNormal="75" zoomScaleSheetLayoutView="73" workbookViewId="0">
      <pane ySplit="1" topLeftCell="A16" activePane="bottomLeft" state="frozen"/>
      <selection activeCell="T22" sqref="T22"/>
      <selection pane="bottomLeft" activeCell="T22" sqref="T22"/>
    </sheetView>
  </sheetViews>
  <sheetFormatPr baseColWidth="10" defaultColWidth="11.453125" defaultRowHeight="13" outlineLevelRow="2"/>
  <cols>
    <col min="1" max="1" width="25" style="318" customWidth="1"/>
    <col min="2" max="2" width="37.81640625" style="318" customWidth="1"/>
    <col min="3" max="3" width="25" style="318" customWidth="1"/>
    <col min="4" max="4" width="25" style="311" customWidth="1"/>
    <col min="5" max="16384" width="11.453125" style="318"/>
  </cols>
  <sheetData>
    <row r="6" spans="1:5" ht="28.5">
      <c r="A6" s="314"/>
      <c r="B6" s="250"/>
      <c r="C6" s="314"/>
      <c r="D6" s="307"/>
    </row>
    <row r="11" spans="1:5" ht="21" customHeight="1">
      <c r="A11" s="315" t="s">
        <v>376</v>
      </c>
      <c r="B11" s="315"/>
      <c r="C11" s="315"/>
      <c r="D11" s="308"/>
    </row>
    <row r="12" spans="1:5" ht="21" customHeight="1">
      <c r="A12" s="315" t="s">
        <v>377</v>
      </c>
      <c r="B12" s="315"/>
      <c r="C12" s="315"/>
      <c r="D12" s="308"/>
    </row>
    <row r="13" spans="1:5" ht="27.75" customHeight="1">
      <c r="A13" s="316" t="s">
        <v>404</v>
      </c>
      <c r="B13" s="325"/>
      <c r="C13" s="316"/>
      <c r="D13" s="309"/>
    </row>
    <row r="14" spans="1:5" ht="33" customHeight="1">
      <c r="A14" s="317"/>
      <c r="B14" s="326" t="s">
        <v>3</v>
      </c>
      <c r="C14" s="317"/>
      <c r="D14" s="310"/>
    </row>
    <row r="15" spans="1:5" s="107" customFormat="1" ht="41" customHeight="1">
      <c r="A15" s="94" t="s">
        <v>295</v>
      </c>
      <c r="B15" s="95" t="s">
        <v>565</v>
      </c>
      <c r="C15" s="94" t="s">
        <v>1</v>
      </c>
      <c r="D15" s="306" t="s">
        <v>510</v>
      </c>
    </row>
    <row r="16" spans="1:5" s="329" customFormat="1" ht="55.5" customHeight="1" outlineLevel="2">
      <c r="A16" s="303" t="s">
        <v>412</v>
      </c>
      <c r="B16" s="303" t="s">
        <v>286</v>
      </c>
      <c r="C16" s="303" t="s">
        <v>564</v>
      </c>
      <c r="D16" s="327">
        <v>0.86</v>
      </c>
      <c r="E16" s="328"/>
    </row>
    <row r="17" spans="1:20" s="329" customFormat="1" ht="55.5" customHeight="1" outlineLevel="2">
      <c r="A17" s="303" t="s">
        <v>412</v>
      </c>
      <c r="B17" s="303" t="s">
        <v>294</v>
      </c>
      <c r="C17" s="303" t="s">
        <v>540</v>
      </c>
      <c r="D17" s="327">
        <v>0.77</v>
      </c>
      <c r="E17" s="328"/>
      <c r="T17" s="329" t="s">
        <v>442</v>
      </c>
    </row>
    <row r="18" spans="1:20" s="329" customFormat="1" ht="40" customHeight="1" outlineLevel="2">
      <c r="A18" s="303" t="s">
        <v>60</v>
      </c>
      <c r="B18" s="330" t="s">
        <v>15</v>
      </c>
      <c r="C18" s="303" t="s">
        <v>511</v>
      </c>
      <c r="D18" s="331">
        <v>0.76</v>
      </c>
      <c r="E18" s="328"/>
    </row>
    <row r="19" spans="1:20" s="329" customFormat="1" ht="40" customHeight="1" outlineLevel="2">
      <c r="A19" s="26" t="s">
        <v>60</v>
      </c>
      <c r="B19" s="33" t="s">
        <v>22</v>
      </c>
      <c r="C19" s="26" t="s">
        <v>512</v>
      </c>
      <c r="D19" s="312">
        <v>0.53</v>
      </c>
      <c r="E19" s="328"/>
    </row>
    <row r="20" spans="1:20" s="329" customFormat="1" ht="40" customHeight="1" outlineLevel="2">
      <c r="A20" s="303" t="s">
        <v>60</v>
      </c>
      <c r="B20" s="330" t="s">
        <v>15</v>
      </c>
      <c r="C20" s="303" t="s">
        <v>513</v>
      </c>
      <c r="D20" s="331">
        <v>0.87</v>
      </c>
      <c r="E20" s="328"/>
    </row>
    <row r="21" spans="1:20" s="329" customFormat="1" ht="40" customHeight="1" outlineLevel="2">
      <c r="A21" s="303" t="s">
        <v>60</v>
      </c>
      <c r="B21" s="303" t="s">
        <v>26</v>
      </c>
      <c r="C21" s="303" t="s">
        <v>514</v>
      </c>
      <c r="D21" s="331">
        <v>0.86</v>
      </c>
      <c r="E21" s="328"/>
    </row>
    <row r="22" spans="1:20" s="329" customFormat="1" ht="40" customHeight="1" outlineLevel="2">
      <c r="A22" s="303" t="s">
        <v>60</v>
      </c>
      <c r="B22" s="303" t="s">
        <v>52</v>
      </c>
      <c r="C22" s="303" t="s">
        <v>515</v>
      </c>
      <c r="D22" s="331">
        <v>0.73</v>
      </c>
      <c r="E22" s="328"/>
    </row>
    <row r="23" spans="1:20" s="329" customFormat="1" ht="40" customHeight="1" outlineLevel="2">
      <c r="A23" s="303" t="s">
        <v>60</v>
      </c>
      <c r="B23" s="303" t="s">
        <v>52</v>
      </c>
      <c r="C23" s="303" t="s">
        <v>516</v>
      </c>
      <c r="D23" s="331">
        <v>0.83</v>
      </c>
      <c r="E23" s="328"/>
    </row>
    <row r="24" spans="1:20" s="329" customFormat="1" ht="60" customHeight="1" outlineLevel="2">
      <c r="A24" s="26" t="s">
        <v>327</v>
      </c>
      <c r="B24" s="26" t="s">
        <v>127</v>
      </c>
      <c r="C24" s="26" t="s">
        <v>517</v>
      </c>
      <c r="D24" s="312">
        <v>0.93</v>
      </c>
      <c r="E24" s="328"/>
    </row>
    <row r="25" spans="1:20" s="329" customFormat="1" ht="60" customHeight="1" outlineLevel="2">
      <c r="A25" s="303" t="s">
        <v>327</v>
      </c>
      <c r="B25" s="303" t="s">
        <v>132</v>
      </c>
      <c r="C25" s="303" t="s">
        <v>518</v>
      </c>
      <c r="D25" s="327">
        <v>1</v>
      </c>
      <c r="E25" s="328"/>
    </row>
    <row r="26" spans="1:20" s="329" customFormat="1" ht="60" customHeight="1" outlineLevel="2">
      <c r="A26" s="26" t="s">
        <v>327</v>
      </c>
      <c r="B26" s="303" t="s">
        <v>136</v>
      </c>
      <c r="C26" s="26" t="s">
        <v>519</v>
      </c>
      <c r="D26" s="312">
        <v>0.83</v>
      </c>
      <c r="E26" s="328"/>
    </row>
    <row r="27" spans="1:20" s="329" customFormat="1" ht="60" hidden="1" customHeight="1" outlineLevel="2">
      <c r="A27" s="26" t="s">
        <v>327</v>
      </c>
      <c r="B27" s="305">
        <v>0</v>
      </c>
      <c r="C27" s="26" t="s">
        <v>541</v>
      </c>
      <c r="D27" s="312">
        <v>0.9</v>
      </c>
      <c r="E27" s="328"/>
    </row>
    <row r="28" spans="1:20" s="329" customFormat="1" ht="26" outlineLevel="2">
      <c r="A28" s="303" t="s">
        <v>116</v>
      </c>
      <c r="B28" s="303" t="s">
        <v>119</v>
      </c>
      <c r="C28" s="303" t="s">
        <v>520</v>
      </c>
      <c r="D28" s="331">
        <v>0.94</v>
      </c>
      <c r="E28" s="328"/>
    </row>
    <row r="29" spans="1:20" s="329" customFormat="1" ht="26" outlineLevel="2">
      <c r="A29" s="303" t="s">
        <v>116</v>
      </c>
      <c r="B29" s="303" t="s">
        <v>120</v>
      </c>
      <c r="C29" s="303" t="s">
        <v>521</v>
      </c>
      <c r="D29" s="331">
        <v>1</v>
      </c>
      <c r="E29" s="328"/>
    </row>
    <row r="30" spans="1:20" s="329" customFormat="1" ht="26" outlineLevel="2">
      <c r="A30" s="26" t="s">
        <v>116</v>
      </c>
      <c r="B30" s="303" t="s">
        <v>320</v>
      </c>
      <c r="C30" s="26" t="s">
        <v>522</v>
      </c>
      <c r="D30" s="312">
        <v>0.55000000000000004</v>
      </c>
      <c r="E30" s="328"/>
    </row>
    <row r="31" spans="1:20" s="329" customFormat="1" hidden="1" outlineLevel="2">
      <c r="A31" s="26" t="s">
        <v>116</v>
      </c>
      <c r="B31" s="305">
        <v>0</v>
      </c>
      <c r="C31" s="26" t="s">
        <v>523</v>
      </c>
      <c r="D31" s="312">
        <v>0.66</v>
      </c>
      <c r="E31" s="328"/>
    </row>
    <row r="32" spans="1:20" s="329" customFormat="1" ht="51" customHeight="1" outlineLevel="2">
      <c r="A32" s="313" t="s">
        <v>328</v>
      </c>
      <c r="B32" s="303" t="s">
        <v>371</v>
      </c>
      <c r="C32" s="313" t="s">
        <v>524</v>
      </c>
      <c r="D32" s="332">
        <v>0.83</v>
      </c>
      <c r="E32" s="328"/>
    </row>
    <row r="33" spans="1:5" s="329" customFormat="1" ht="46" customHeight="1" outlineLevel="2">
      <c r="A33" s="313" t="s">
        <v>328</v>
      </c>
      <c r="B33" s="303" t="s">
        <v>373</v>
      </c>
      <c r="C33" s="313" t="s">
        <v>525</v>
      </c>
      <c r="D33" s="332">
        <v>0.8</v>
      </c>
      <c r="E33" s="328"/>
    </row>
    <row r="34" spans="1:5" s="329" customFormat="1" ht="46" customHeight="1" outlineLevel="2">
      <c r="A34" s="313" t="s">
        <v>328</v>
      </c>
      <c r="B34" s="303" t="s">
        <v>372</v>
      </c>
      <c r="C34" s="313" t="s">
        <v>526</v>
      </c>
      <c r="D34" s="332">
        <v>0.78</v>
      </c>
      <c r="E34" s="328"/>
    </row>
    <row r="35" spans="1:5" s="329" customFormat="1" ht="46" customHeight="1" outlineLevel="2">
      <c r="A35" s="303" t="s">
        <v>328</v>
      </c>
      <c r="B35" s="303" t="s">
        <v>374</v>
      </c>
      <c r="C35" s="303" t="s">
        <v>527</v>
      </c>
      <c r="D35" s="331">
        <v>0.67</v>
      </c>
      <c r="E35" s="328"/>
    </row>
    <row r="36" spans="1:5" s="329" customFormat="1" ht="46" customHeight="1" outlineLevel="2">
      <c r="A36" s="313" t="s">
        <v>328</v>
      </c>
      <c r="B36" s="303" t="s">
        <v>375</v>
      </c>
      <c r="C36" s="313" t="s">
        <v>528</v>
      </c>
      <c r="D36" s="332">
        <v>0.67</v>
      </c>
      <c r="E36" s="328"/>
    </row>
    <row r="37" spans="1:5" s="329" customFormat="1" ht="44.5" customHeight="1" outlineLevel="2">
      <c r="A37" s="303" t="s">
        <v>140</v>
      </c>
      <c r="B37" s="303" t="s">
        <v>145</v>
      </c>
      <c r="C37" s="303" t="s">
        <v>529</v>
      </c>
      <c r="D37" s="331">
        <v>1</v>
      </c>
      <c r="E37" s="328"/>
    </row>
    <row r="38" spans="1:5" s="329" customFormat="1" ht="46" customHeight="1" outlineLevel="2">
      <c r="A38" s="303" t="s">
        <v>140</v>
      </c>
      <c r="B38" s="303" t="s">
        <v>151</v>
      </c>
      <c r="C38" s="303" t="s">
        <v>530</v>
      </c>
      <c r="D38" s="331">
        <v>0.67</v>
      </c>
      <c r="E38" s="328"/>
    </row>
    <row r="39" spans="1:5" s="329" customFormat="1" ht="44.5" customHeight="1" outlineLevel="2">
      <c r="A39" s="303" t="s">
        <v>140</v>
      </c>
      <c r="B39" s="303" t="s">
        <v>159</v>
      </c>
      <c r="C39" s="303" t="s">
        <v>531</v>
      </c>
      <c r="D39" s="331">
        <v>0.72</v>
      </c>
      <c r="E39" s="328"/>
    </row>
    <row r="40" spans="1:5" s="329" customFormat="1" ht="46" customHeight="1" outlineLevel="2">
      <c r="A40" s="303" t="s">
        <v>140</v>
      </c>
      <c r="B40" s="303" t="s">
        <v>323</v>
      </c>
      <c r="C40" s="303" t="s">
        <v>532</v>
      </c>
      <c r="D40" s="331">
        <v>1</v>
      </c>
      <c r="E40" s="328"/>
    </row>
    <row r="41" spans="1:5" s="329" customFormat="1" ht="46" customHeight="1" outlineLevel="2">
      <c r="A41" s="26" t="s">
        <v>378</v>
      </c>
      <c r="B41" s="303" t="s">
        <v>284</v>
      </c>
      <c r="C41" s="26" t="s">
        <v>533</v>
      </c>
      <c r="D41" s="312">
        <v>0.78</v>
      </c>
      <c r="E41" s="328"/>
    </row>
    <row r="42" spans="1:5" s="329" customFormat="1" ht="44.5" hidden="1" customHeight="1" outlineLevel="2">
      <c r="A42" s="303" t="s">
        <v>378</v>
      </c>
      <c r="B42" s="304">
        <v>0</v>
      </c>
      <c r="C42" s="303" t="s">
        <v>542</v>
      </c>
      <c r="D42" s="331">
        <v>0.73</v>
      </c>
      <c r="E42" s="328"/>
    </row>
    <row r="43" spans="1:5" s="329" customFormat="1" ht="46" hidden="1" customHeight="1" outlineLevel="2">
      <c r="A43" s="26" t="s">
        <v>378</v>
      </c>
      <c r="B43" s="304">
        <v>0</v>
      </c>
      <c r="C43" s="26" t="s">
        <v>534</v>
      </c>
      <c r="D43" s="312">
        <v>0.54</v>
      </c>
      <c r="E43" s="328"/>
    </row>
    <row r="44" spans="1:5" s="329" customFormat="1" ht="46" hidden="1" customHeight="1" outlineLevel="2">
      <c r="A44" s="26" t="s">
        <v>378</v>
      </c>
      <c r="B44" s="305">
        <v>0</v>
      </c>
      <c r="C44" s="26" t="s">
        <v>523</v>
      </c>
      <c r="D44" s="312">
        <v>0.6</v>
      </c>
      <c r="E44" s="328"/>
    </row>
    <row r="45" spans="1:5" s="329" customFormat="1" ht="13" customHeight="1" outlineLevel="2">
      <c r="A45" s="333" t="s">
        <v>114</v>
      </c>
      <c r="B45" s="303" t="s">
        <v>88</v>
      </c>
      <c r="C45" s="333" t="s">
        <v>535</v>
      </c>
      <c r="D45" s="331">
        <v>1</v>
      </c>
      <c r="E45" s="328"/>
    </row>
    <row r="46" spans="1:5" s="329" customFormat="1" outlineLevel="2">
      <c r="A46" s="333" t="s">
        <v>114</v>
      </c>
      <c r="B46" s="303" t="s">
        <v>101</v>
      </c>
      <c r="C46" s="333" t="s">
        <v>536</v>
      </c>
      <c r="D46" s="331">
        <v>0.86</v>
      </c>
      <c r="E46" s="328"/>
    </row>
    <row r="47" spans="1:5" s="329" customFormat="1" hidden="1" outlineLevel="2">
      <c r="A47" s="303" t="s">
        <v>114</v>
      </c>
      <c r="B47" s="304">
        <v>0</v>
      </c>
      <c r="C47" s="303" t="s">
        <v>537</v>
      </c>
      <c r="D47" s="331">
        <v>1</v>
      </c>
      <c r="E47" s="328"/>
    </row>
    <row r="48" spans="1:5" s="329" customFormat="1" ht="13" customHeight="1" outlineLevel="2">
      <c r="A48" s="303" t="s">
        <v>114</v>
      </c>
      <c r="B48" s="168" t="s">
        <v>106</v>
      </c>
      <c r="C48" s="303" t="s">
        <v>538</v>
      </c>
      <c r="D48" s="331">
        <v>0.98</v>
      </c>
      <c r="E48" s="328"/>
    </row>
    <row r="49" spans="1:5" s="329" customFormat="1" ht="13" customHeight="1" outlineLevel="2">
      <c r="A49" s="303" t="s">
        <v>114</v>
      </c>
      <c r="B49" s="168" t="s">
        <v>113</v>
      </c>
      <c r="C49" s="303" t="s">
        <v>539</v>
      </c>
      <c r="D49" s="331">
        <v>0.97</v>
      </c>
      <c r="E49" s="328"/>
    </row>
    <row r="50" spans="1:5" s="329" customFormat="1" ht="30" customHeight="1" outlineLevel="2">
      <c r="A50" s="303" t="s">
        <v>237</v>
      </c>
      <c r="B50" s="303" t="s">
        <v>259</v>
      </c>
      <c r="C50" s="337" t="s">
        <v>543</v>
      </c>
      <c r="D50" s="331">
        <v>0.95</v>
      </c>
      <c r="E50" s="328"/>
    </row>
    <row r="51" spans="1:5" s="329" customFormat="1" ht="30" hidden="1" customHeight="1" outlineLevel="2">
      <c r="A51" s="303" t="s">
        <v>237</v>
      </c>
      <c r="B51" s="304">
        <v>0</v>
      </c>
      <c r="C51" s="337" t="s">
        <v>244</v>
      </c>
      <c r="D51" s="331">
        <v>0.93</v>
      </c>
      <c r="E51" s="328"/>
    </row>
    <row r="52" spans="1:5" s="329" customFormat="1" ht="41" customHeight="1" outlineLevel="2">
      <c r="A52" s="303" t="s">
        <v>162</v>
      </c>
      <c r="B52" s="303" t="s">
        <v>169</v>
      </c>
      <c r="C52" s="303" t="s">
        <v>566</v>
      </c>
      <c r="D52" s="331">
        <v>1</v>
      </c>
      <c r="E52" s="328"/>
    </row>
    <row r="53" spans="1:5" s="329" customFormat="1" ht="41" customHeight="1" outlineLevel="2">
      <c r="A53" s="303" t="s">
        <v>162</v>
      </c>
      <c r="B53" s="303" t="s">
        <v>178</v>
      </c>
      <c r="C53" s="303" t="s">
        <v>567</v>
      </c>
      <c r="D53" s="331">
        <v>1</v>
      </c>
      <c r="E53" s="328"/>
    </row>
    <row r="54" spans="1:5" s="329" customFormat="1" ht="41" customHeight="1" outlineLevel="2">
      <c r="A54" s="26" t="s">
        <v>162</v>
      </c>
      <c r="B54" s="26" t="s">
        <v>189</v>
      </c>
      <c r="C54" s="26" t="s">
        <v>568</v>
      </c>
      <c r="D54" s="312">
        <v>1</v>
      </c>
      <c r="E54" s="328"/>
    </row>
    <row r="55" spans="1:5" s="329" customFormat="1" ht="41" customHeight="1" outlineLevel="2">
      <c r="A55" s="303" t="s">
        <v>162</v>
      </c>
      <c r="B55" s="303" t="s">
        <v>193</v>
      </c>
      <c r="C55" s="303" t="s">
        <v>569</v>
      </c>
      <c r="D55" s="331">
        <v>0.83</v>
      </c>
      <c r="E55" s="328"/>
    </row>
    <row r="56" spans="1:5" s="329" customFormat="1" ht="41" customHeight="1" outlineLevel="2">
      <c r="A56" s="303" t="s">
        <v>162</v>
      </c>
      <c r="B56" s="303" t="s">
        <v>203</v>
      </c>
      <c r="C56" s="303" t="s">
        <v>570</v>
      </c>
      <c r="D56" s="331">
        <v>0.8</v>
      </c>
      <c r="E56" s="328"/>
    </row>
    <row r="57" spans="1:5" s="329" customFormat="1" ht="41" customHeight="1" outlineLevel="2">
      <c r="A57" s="26" t="s">
        <v>162</v>
      </c>
      <c r="B57" s="303" t="s">
        <v>236</v>
      </c>
      <c r="C57" s="26" t="s">
        <v>210</v>
      </c>
      <c r="D57" s="312">
        <v>1</v>
      </c>
      <c r="E57" s="328"/>
    </row>
    <row r="58" spans="1:5" s="329" customFormat="1" ht="41" hidden="1" customHeight="1" outlineLevel="2">
      <c r="A58" s="26" t="s">
        <v>162</v>
      </c>
      <c r="B58" s="304">
        <v>0</v>
      </c>
      <c r="C58" s="26" t="s">
        <v>544</v>
      </c>
      <c r="D58" s="312">
        <v>1</v>
      </c>
      <c r="E58" s="328"/>
    </row>
    <row r="59" spans="1:5" s="329" customFormat="1" ht="41" hidden="1" customHeight="1" outlineLevel="2">
      <c r="A59" s="303" t="s">
        <v>162</v>
      </c>
      <c r="B59" s="304">
        <v>0</v>
      </c>
      <c r="C59" s="303" t="s">
        <v>545</v>
      </c>
      <c r="D59" s="331">
        <v>0.61</v>
      </c>
      <c r="E59" s="328"/>
    </row>
    <row r="60" spans="1:5" s="329" customFormat="1" ht="41" hidden="1" customHeight="1" outlineLevel="2">
      <c r="A60" s="26" t="s">
        <v>162</v>
      </c>
      <c r="B60" s="305">
        <v>0</v>
      </c>
      <c r="C60" s="26" t="s">
        <v>215</v>
      </c>
      <c r="D60" s="312">
        <v>1</v>
      </c>
      <c r="E60" s="328"/>
    </row>
    <row r="61" spans="1:5" s="329" customFormat="1" ht="26" outlineLevel="2">
      <c r="A61" s="26" t="s">
        <v>16</v>
      </c>
      <c r="B61" s="33" t="s">
        <v>73</v>
      </c>
      <c r="C61" s="26" t="s">
        <v>546</v>
      </c>
      <c r="D61" s="312">
        <v>1</v>
      </c>
      <c r="E61" s="328"/>
    </row>
    <row r="62" spans="1:5" s="329" customFormat="1" ht="26" outlineLevel="2">
      <c r="A62" s="26" t="s">
        <v>16</v>
      </c>
      <c r="B62" s="33" t="s">
        <v>79</v>
      </c>
      <c r="C62" s="26" t="s">
        <v>547</v>
      </c>
      <c r="D62" s="335">
        <v>0.7</v>
      </c>
      <c r="E62" s="328"/>
    </row>
    <row r="63" spans="1:5" ht="26" outlineLevel="2">
      <c r="A63" s="26" t="s">
        <v>379</v>
      </c>
      <c r="B63" s="26" t="s">
        <v>394</v>
      </c>
      <c r="C63" s="26" t="s">
        <v>548</v>
      </c>
      <c r="D63" s="335">
        <v>0.83</v>
      </c>
      <c r="E63" s="328"/>
    </row>
    <row r="64" spans="1:5" ht="13" customHeight="1" outlineLevel="2">
      <c r="A64" s="26" t="s">
        <v>379</v>
      </c>
      <c r="B64" s="26" t="s">
        <v>398</v>
      </c>
      <c r="C64" s="26" t="s">
        <v>398</v>
      </c>
      <c r="D64" s="335">
        <v>1</v>
      </c>
      <c r="E64" s="328"/>
    </row>
    <row r="65" spans="1:5" ht="13" hidden="1" customHeight="1" outlineLevel="2">
      <c r="A65" s="26" t="s">
        <v>379</v>
      </c>
      <c r="B65" s="26">
        <v>0</v>
      </c>
      <c r="C65" s="26" t="s">
        <v>549</v>
      </c>
      <c r="D65" s="335">
        <v>1</v>
      </c>
      <c r="E65" s="328"/>
    </row>
    <row r="66" spans="1:5" ht="26" hidden="1" outlineLevel="2">
      <c r="A66" s="26" t="s">
        <v>379</v>
      </c>
      <c r="B66" s="26">
        <v>0</v>
      </c>
      <c r="C66" s="26" t="s">
        <v>387</v>
      </c>
      <c r="D66" s="312">
        <v>0.88888888888888884</v>
      </c>
      <c r="E66" s="328"/>
    </row>
    <row r="67" spans="1:5" ht="38" hidden="1" customHeight="1" outlineLevel="2">
      <c r="A67" s="277" t="s">
        <v>507</v>
      </c>
      <c r="B67" s="334">
        <v>0</v>
      </c>
      <c r="C67" s="336">
        <v>0</v>
      </c>
      <c r="D67" s="312">
        <v>0</v>
      </c>
      <c r="E67" s="328"/>
    </row>
    <row r="68" spans="1:5" ht="38" hidden="1" customHeight="1" outlineLevel="2">
      <c r="A68" s="277" t="s">
        <v>507</v>
      </c>
      <c r="C68" s="336">
        <v>0</v>
      </c>
      <c r="D68" s="312">
        <v>1</v>
      </c>
      <c r="E68" s="328"/>
    </row>
    <row r="69" spans="1:5" ht="38" hidden="1" customHeight="1" outlineLevel="2">
      <c r="A69" s="277" t="s">
        <v>507</v>
      </c>
      <c r="C69" s="277" t="s">
        <v>550</v>
      </c>
      <c r="D69" s="312">
        <v>1</v>
      </c>
      <c r="E69" s="328"/>
    </row>
    <row r="70" spans="1:5" ht="38" hidden="1" customHeight="1" outlineLevel="2">
      <c r="A70" s="277" t="s">
        <v>507</v>
      </c>
      <c r="C70" s="277" t="s">
        <v>551</v>
      </c>
      <c r="D70" s="312">
        <v>0.80000000000000016</v>
      </c>
      <c r="E70" s="328"/>
    </row>
    <row r="71" spans="1:5" ht="38" hidden="1" customHeight="1" outlineLevel="2">
      <c r="A71" s="277" t="s">
        <v>507</v>
      </c>
      <c r="C71" s="277" t="s">
        <v>552</v>
      </c>
      <c r="D71" s="312">
        <v>1</v>
      </c>
      <c r="E71" s="328"/>
    </row>
    <row r="72" spans="1:5" ht="38" hidden="1" customHeight="1" outlineLevel="2">
      <c r="A72" s="277" t="s">
        <v>507</v>
      </c>
      <c r="C72" s="277" t="s">
        <v>553</v>
      </c>
      <c r="D72" s="312">
        <v>1</v>
      </c>
      <c r="E72" s="328"/>
    </row>
    <row r="73" spans="1:5" ht="38" hidden="1" customHeight="1" outlineLevel="2">
      <c r="A73" s="277" t="s">
        <v>507</v>
      </c>
      <c r="C73" s="277" t="s">
        <v>497</v>
      </c>
      <c r="D73" s="312">
        <v>0.93333333333333324</v>
      </c>
      <c r="E73" s="328"/>
    </row>
    <row r="74" spans="1:5" ht="38" hidden="1" customHeight="1" outlineLevel="2">
      <c r="A74" s="277" t="s">
        <v>507</v>
      </c>
      <c r="C74" s="277" t="s">
        <v>554</v>
      </c>
      <c r="D74" s="312">
        <v>0.26666666666666666</v>
      </c>
      <c r="E74" s="328"/>
    </row>
    <row r="75" spans="1:5" ht="38" hidden="1" customHeight="1" outlineLevel="2">
      <c r="A75" s="277" t="s">
        <v>507</v>
      </c>
      <c r="C75" s="277" t="s">
        <v>555</v>
      </c>
      <c r="D75" s="312">
        <v>1</v>
      </c>
      <c r="E75" s="328"/>
    </row>
    <row r="76" spans="1:5" ht="38" hidden="1" customHeight="1" outlineLevel="2">
      <c r="A76" s="277" t="s">
        <v>507</v>
      </c>
      <c r="C76" s="277" t="s">
        <v>556</v>
      </c>
      <c r="D76" s="312">
        <v>0.81666666666666676</v>
      </c>
      <c r="E76" s="328"/>
    </row>
    <row r="77" spans="1:5" ht="38" hidden="1" customHeight="1" outlineLevel="2">
      <c r="A77" s="277" t="s">
        <v>507</v>
      </c>
      <c r="C77" s="277" t="s">
        <v>557</v>
      </c>
      <c r="D77" s="312">
        <v>1</v>
      </c>
      <c r="E77" s="328"/>
    </row>
    <row r="78" spans="1:5" ht="67" hidden="1" customHeight="1" outlineLevel="2">
      <c r="A78" s="277" t="s">
        <v>507</v>
      </c>
      <c r="C78" s="277" t="s">
        <v>558</v>
      </c>
      <c r="D78" s="312">
        <v>1</v>
      </c>
      <c r="E78" s="328"/>
    </row>
    <row r="79" spans="1:5" ht="38" hidden="1" customHeight="1" outlineLevel="2">
      <c r="A79" s="277" t="s">
        <v>507</v>
      </c>
      <c r="C79" s="277" t="s">
        <v>559</v>
      </c>
      <c r="D79" s="312">
        <v>1</v>
      </c>
      <c r="E79" s="328"/>
    </row>
    <row r="80" spans="1:5" ht="38" hidden="1" customHeight="1" outlineLevel="2">
      <c r="A80" s="277" t="s">
        <v>507</v>
      </c>
      <c r="C80" s="277" t="s">
        <v>560</v>
      </c>
      <c r="D80" s="312">
        <v>1</v>
      </c>
      <c r="E80" s="328"/>
    </row>
    <row r="81" spans="1:5" ht="38" hidden="1" customHeight="1" outlineLevel="2">
      <c r="A81" s="277" t="s">
        <v>507</v>
      </c>
      <c r="C81" s="277" t="s">
        <v>561</v>
      </c>
      <c r="D81" s="312">
        <v>1</v>
      </c>
      <c r="E81" s="328"/>
    </row>
    <row r="82" spans="1:5" ht="38" hidden="1" customHeight="1" outlineLevel="2">
      <c r="A82" s="277" t="s">
        <v>507</v>
      </c>
      <c r="C82" s="277" t="s">
        <v>562</v>
      </c>
      <c r="D82" s="312">
        <v>1</v>
      </c>
      <c r="E82" s="328"/>
    </row>
    <row r="83" spans="1:5" ht="38" hidden="1" customHeight="1" outlineLevel="2">
      <c r="A83" s="277" t="s">
        <v>507</v>
      </c>
      <c r="C83" s="277" t="s">
        <v>563</v>
      </c>
      <c r="D83" s="312">
        <v>0.85</v>
      </c>
      <c r="E83" s="328"/>
    </row>
    <row r="84" spans="1:5" ht="30" customHeight="1">
      <c r="D84" s="275"/>
    </row>
    <row r="85" spans="1:5">
      <c r="D85" s="275"/>
    </row>
    <row r="86" spans="1:5">
      <c r="D86" s="275"/>
    </row>
    <row r="87" spans="1:5">
      <c r="D87" s="275"/>
    </row>
    <row r="88" spans="1:5">
      <c r="D88" s="275"/>
    </row>
    <row r="89" spans="1:5">
      <c r="D89" s="275"/>
    </row>
    <row r="90" spans="1:5">
      <c r="D90" s="275"/>
    </row>
    <row r="91" spans="1:5">
      <c r="D91" s="275"/>
    </row>
    <row r="92" spans="1:5">
      <c r="D92" s="275"/>
    </row>
    <row r="93" spans="1:5">
      <c r="D93" s="275"/>
    </row>
    <row r="94" spans="1:5">
      <c r="D94" s="275"/>
    </row>
    <row r="95" spans="1:5">
      <c r="D95" s="275"/>
    </row>
    <row r="96" spans="1:5">
      <c r="D96" s="275"/>
    </row>
    <row r="97" spans="4:4">
      <c r="D97" s="275"/>
    </row>
    <row r="98" spans="4:4">
      <c r="D98" s="275"/>
    </row>
    <row r="99" spans="4:4">
      <c r="D99" s="275"/>
    </row>
    <row r="100" spans="4:4">
      <c r="D100" s="275"/>
    </row>
  </sheetData>
  <sheetProtection algorithmName="SHA-512" hashValue="wDr/Izi9btgqi4vagHHehfqK3dgtKP9tWXCHv0VhScTmrz9UkP8YMZkGdx7myBOLqCC9YScQh+/sx4GNg1emRQ==" saltValue="t4AhBwggSDW+/iD3hgDM2Q==" spinCount="100000" sheet="1" objects="1" scenarios="1"/>
  <autoFilter ref="A15:D83" xr:uid="{00000000-0009-0000-0000-000008000000}">
    <filterColumn colId="1">
      <filters>
        <filter val="Activos fijos codificados e inventariados"/>
        <filter val="Acuerdos establecidos y firmados"/>
        <filter val="Asistencia de los colaboradores registrada y controlada"/>
        <filter val="Auditorias de todas las cooperativas activas."/>
        <filter val="Aumento de la eficiencia en la transparencia cooperativista."/>
        <filter val="Colaboradores capacitados y fortalecidos"/>
        <filter val="Colocación de sistemas implementados"/>
        <filter val="Control de las actividades de los departamentos y Acueerdos firmados"/>
        <filter val="Cooperativas desarrolladas fruto de los acuerdos"/>
        <filter val="Cooperativas sin funcionamiento liquidadas"/>
        <filter val="Cooperativas y Grupos capacitados en materia de cooperativismio"/>
        <filter val="Cumplimiento de la ley 127/64"/>
        <filter val="Departamentos Evaluados"/>
        <filter val="Empleados con evaluación del Desempeño aplicado"/>
        <filter val="Estructura Física remozada"/>
        <filter val="Estructuración sólida en materia de educación de cooperativas fruto de acuerdos"/>
        <filter val="Expedientes saneados y actualizados"/>
        <filter val="Flotilla de Vehículo condicionada"/>
        <filter val="Garantía de recibimiento de los fondos de las reservas educativas que cada cooperativa tiene que pagar"/>
        <filter val="Garantía del manejo transparente de las cooperativas."/>
        <filter val="Incorporación de nuevas coopearativas Estatales para el fortalecimiento de la política social y solidaria."/>
        <filter val="Incremento de incorporación de cooperativas"/>
        <filter val="Instalación y creación de sistema contable en cada cooperativa incorporada."/>
        <filter val="Las cooperativas activas cumplan con los programas  educación"/>
        <filter val="Licitación y ofertas aprobadas"/>
        <filter val="Miembros de las cooperativas capacitados"/>
        <filter val="Monitoreo de las cooperativas incorporadas para su estabilidad."/>
        <filter val="Motivación de sectores producctivos para la incursión en el cooperativismo."/>
        <filter val="Motivación de sectores productivos para la incursión en el cooperativismo."/>
        <filter val="Nómina ajustada acorde a los lineamientos del MAP"/>
        <filter val="Personal motivado, con interés, salud y capacitado"/>
        <filter val="Reactivación de coopeativas que han entrado en procesos legales."/>
        <filter val="Sensibilización sobre el cuadado del medio ambiente en la operación de las cooperativas, sin importar la tipología"/>
        <filter val="Sensibilización sobre los principios basicos y filosóficos del cooperativismo"/>
        <filter val="Tener acercamiento y alianzas con cada entidad nacionales e internacionales"/>
        <filter val="Usuarios capacitados y con domio sobre la incorporación de las cooperativas"/>
        <filter val="Validación de los estados financieros de las cooperativas para su operatividad."/>
      </filters>
    </filterColumn>
  </autoFilter>
  <conditionalFormatting sqref="C1:C1048576">
    <cfRule type="duplicateValues" dxfId="4" priority="6"/>
  </conditionalFormatting>
  <conditionalFormatting sqref="D62">
    <cfRule type="duplicateValues" dxfId="3" priority="5"/>
  </conditionalFormatting>
  <conditionalFormatting sqref="D63">
    <cfRule type="duplicateValues" dxfId="2" priority="4"/>
  </conditionalFormatting>
  <conditionalFormatting sqref="D64">
    <cfRule type="duplicateValues" dxfId="1" priority="3"/>
  </conditionalFormatting>
  <conditionalFormatting sqref="D65">
    <cfRule type="duplicateValues" dxfId="0" priority="2"/>
  </conditionalFormatting>
  <pageMargins left="0.7" right="0.37" top="0.62" bottom="0.22" header="0.23" footer="0.16"/>
  <pageSetup paperSize="5" scale="55" orientation="landscape" r:id="rId1"/>
  <rowBreaks count="12" manualBreakCount="12">
    <brk id="17" max="20" man="1"/>
    <brk id="23" max="20" man="1"/>
    <brk id="27" max="20" man="1"/>
    <brk id="31" max="20" man="1"/>
    <brk id="36" max="20" man="1"/>
    <brk id="40" max="20" man="1"/>
    <brk id="44" max="20" man="1"/>
    <brk id="49" max="20" man="1"/>
    <brk id="51" max="20" man="1"/>
    <brk id="60" max="20" man="1"/>
    <brk id="66" max="20" man="1"/>
    <brk id="83" max="20" man="1"/>
  </rowBreaks>
  <drawing r:id="rId2"/>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7</vt:i4>
      </vt:variant>
    </vt:vector>
  </HeadingPairs>
  <TitlesOfParts>
    <vt:vector size="17" baseType="lpstr">
      <vt:lpstr>MATRIZ PLANIFICADA POA, 2022</vt:lpstr>
      <vt:lpstr>Ejecucion MATRIZ POA, 2022 (2)</vt:lpstr>
      <vt:lpstr>Notas de calculos</vt:lpstr>
      <vt:lpstr>Data Plani vs Ejecutado POA2022</vt:lpstr>
      <vt:lpstr>Data Ejecucion Calculos</vt:lpstr>
      <vt:lpstr>Data Ejecucion Analisis (2)</vt:lpstr>
      <vt:lpstr>Notas</vt:lpstr>
      <vt:lpstr>DATA - INFORME 3T. 2022</vt:lpstr>
      <vt:lpstr>Data INFORME 3T 2022 X ACTIVID</vt:lpstr>
      <vt:lpstr>Hoja1</vt:lpstr>
      <vt:lpstr>'Data Ejecucion Analisis (2)'!Área_de_impresión</vt:lpstr>
      <vt:lpstr>'Data Ejecucion Calculos'!Área_de_impresión</vt:lpstr>
      <vt:lpstr>'Data INFORME 3T 2022 X ACTIVID'!Área_de_impresión</vt:lpstr>
      <vt:lpstr>'Data Plani vs Ejecutado POA2022'!Área_de_impresión</vt:lpstr>
      <vt:lpstr>'Ejecucion MATRIZ POA, 2022 (2)'!Área_de_impresión</vt:lpstr>
      <vt:lpstr>'MATRIZ PLANIFICADA POA, 2022'!Área_de_impresión</vt:lpstr>
      <vt:lpstr>'Data Ejecucion Calculos'!Títulos_a_imprimir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LEONEL VALERA</dc:creator>
  <cp:lastModifiedBy>Dell</cp:lastModifiedBy>
  <cp:lastPrinted>2022-10-19T21:31:38Z</cp:lastPrinted>
  <dcterms:created xsi:type="dcterms:W3CDTF">2017-08-21T18:14:40Z</dcterms:created>
  <dcterms:modified xsi:type="dcterms:W3CDTF">2023-01-18T19:03:36Z</dcterms:modified>
</cp:coreProperties>
</file>