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20490" windowHeight="7050" tabRatio="571" firstSheet="1" activeTab="1"/>
  </bookViews>
  <sheets>
    <sheet name="Presupuesto 2020-Sigef" sheetId="3" state="hidden" r:id="rId1"/>
    <sheet name="PRESUPUESTO-2021" sheetId="34" r:id="rId2"/>
  </sheets>
  <definedNames>
    <definedName name="_xlnm.Print_Area" localSheetId="0">'Presupuesto 2020-Sigef'!$A$1:$H$53</definedName>
    <definedName name="_xlnm.Print_Area" localSheetId="1">'PRESUPUESTO-2021'!$A$1:$D$204</definedName>
  </definedName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C46" i="34" l="1"/>
  <c r="D107" i="34" l="1"/>
  <c r="D86" i="34" l="1"/>
  <c r="D170" i="34" l="1"/>
  <c r="D165" i="34" s="1"/>
  <c r="C170" i="34"/>
  <c r="C165" i="34"/>
  <c r="D159" i="34"/>
  <c r="C159" i="34"/>
  <c r="C96" i="34"/>
  <c r="C91" i="34"/>
  <c r="C85" i="34"/>
  <c r="C84" i="34"/>
  <c r="D96" i="34"/>
  <c r="D91" i="34" s="1"/>
  <c r="D85" i="34"/>
  <c r="D78" i="34" l="1"/>
  <c r="D110" i="34"/>
  <c r="C117" i="34" l="1"/>
  <c r="C107" i="34"/>
  <c r="C103" i="34" s="1"/>
  <c r="C28" i="34"/>
  <c r="C18" i="34" s="1"/>
  <c r="C54" i="34"/>
  <c r="C41" i="34"/>
  <c r="C31" i="34"/>
  <c r="C30" i="34" s="1"/>
  <c r="C74" i="34"/>
  <c r="C33" i="34"/>
  <c r="C48" i="34"/>
  <c r="C42" i="34"/>
  <c r="C45" i="34" l="1"/>
  <c r="D138" i="34"/>
  <c r="C138" i="34"/>
  <c r="D128" i="34"/>
  <c r="C128" i="34"/>
  <c r="C109" i="34" l="1"/>
  <c r="D148" i="34"/>
  <c r="C148" i="34"/>
  <c r="D103" i="34"/>
  <c r="D184" i="34"/>
  <c r="C184" i="34"/>
  <c r="D181" i="34"/>
  <c r="C181" i="34"/>
  <c r="D178" i="34"/>
  <c r="C178" i="34"/>
  <c r="D74" i="34"/>
  <c r="D65" i="34"/>
  <c r="C65" i="34"/>
  <c r="D56" i="34"/>
  <c r="C56" i="34"/>
  <c r="D18" i="34"/>
  <c r="C175" i="34" l="1"/>
  <c r="C187" i="34"/>
  <c r="D109" i="34"/>
  <c r="D117" i="34"/>
  <c r="C177" i="34"/>
  <c r="D45" i="34"/>
  <c r="D30" i="34"/>
  <c r="D187" i="34"/>
  <c r="D177" i="34"/>
  <c r="D175" i="34" l="1"/>
  <c r="C189" i="34"/>
  <c r="C195" i="34" l="1"/>
  <c r="D189" i="34"/>
  <c r="H52" i="3" l="1"/>
  <c r="I15" i="3" l="1"/>
  <c r="H39" i="3" l="1"/>
  <c r="I39" i="3" s="1"/>
  <c r="I50" i="3"/>
  <c r="H53" i="3" l="1"/>
  <c r="H58" i="3" s="1"/>
  <c r="J53" i="3" l="1"/>
  <c r="H60" i="3"/>
  <c r="H61" i="3" s="1"/>
</calcChain>
</file>

<file path=xl/sharedStrings.xml><?xml version="1.0" encoding="utf-8"?>
<sst xmlns="http://purl.oclc.org/ooxml/spreadsheetml/main" count="432" uniqueCount="198">
  <si>
    <t>2.1.1.1.01</t>
  </si>
  <si>
    <t>Cuenta</t>
  </si>
  <si>
    <t xml:space="preserve">Sueldos Fijos </t>
  </si>
  <si>
    <t>2.1.1.3.01</t>
  </si>
  <si>
    <t>Sueldo Personal T. Pensiones</t>
  </si>
  <si>
    <t>2.1.1.4.01</t>
  </si>
  <si>
    <t>Sueldo No. 13</t>
  </si>
  <si>
    <t>2.1.2.2.05</t>
  </si>
  <si>
    <t xml:space="preserve">Compensacion Servicio de Seguridad </t>
  </si>
  <si>
    <t>2.1.3.2.01</t>
  </si>
  <si>
    <t xml:space="preserve">Gastos de Representacion </t>
  </si>
  <si>
    <t>2.1.5.1.01</t>
  </si>
  <si>
    <t>Contribucion al Seguro de Salud</t>
  </si>
  <si>
    <t>2.1.5.2.01</t>
  </si>
  <si>
    <t>Contribucion al Seguro de Pension</t>
  </si>
  <si>
    <t>2.1.5.3.01</t>
  </si>
  <si>
    <t>Contribucion al Seguro de Riesgo Laboral</t>
  </si>
  <si>
    <t>2.2.1.2.01</t>
  </si>
  <si>
    <t xml:space="preserve">Servicios Telefonica de Larga Distancia </t>
  </si>
  <si>
    <t>2.2.1.3.01</t>
  </si>
  <si>
    <t xml:space="preserve">Telefono Local </t>
  </si>
  <si>
    <t>2.2.1.4.01</t>
  </si>
  <si>
    <t>Fax y Correo</t>
  </si>
  <si>
    <t>2.2.1.5.01</t>
  </si>
  <si>
    <t>Servicio de Internet y Television por Cable</t>
  </si>
  <si>
    <t>2.2.1.6.01</t>
  </si>
  <si>
    <t>2.2.1.7.01</t>
  </si>
  <si>
    <t>Agua</t>
  </si>
  <si>
    <t>2.2.1.8.01</t>
  </si>
  <si>
    <t>Recoleccion de Residuos</t>
  </si>
  <si>
    <t>2.2.4.1.01</t>
  </si>
  <si>
    <t>Pasajes</t>
  </si>
  <si>
    <t>2.2.8.2.01</t>
  </si>
  <si>
    <t xml:space="preserve">Comisiones y Cargos Bancarios </t>
  </si>
  <si>
    <t>2.2.3.1.01</t>
  </si>
  <si>
    <t>2.2.5.1.01</t>
  </si>
  <si>
    <t xml:space="preserve">Alquileres y Rentas Locales </t>
  </si>
  <si>
    <t>2.2.6.3.01</t>
  </si>
  <si>
    <t xml:space="preserve">Seguro de Personas </t>
  </si>
  <si>
    <t>2.2.7.2.06</t>
  </si>
  <si>
    <t>Mantenimiento y Rep. Equipos de Transporte</t>
  </si>
  <si>
    <t>2.3.1.1.01</t>
  </si>
  <si>
    <t>2.3.7.1.01</t>
  </si>
  <si>
    <t>Gasolina</t>
  </si>
  <si>
    <t>2.3.9.2.01</t>
  </si>
  <si>
    <t>Utiles de Escritorio Ofic. Informatica</t>
  </si>
  <si>
    <t xml:space="preserve">Descripcion </t>
  </si>
  <si>
    <t>Funcion</t>
  </si>
  <si>
    <t>Fuente Esp.</t>
  </si>
  <si>
    <t>Organismo Fin</t>
  </si>
  <si>
    <t xml:space="preserve">Entidad Receptora </t>
  </si>
  <si>
    <t>Geografica</t>
  </si>
  <si>
    <t>Valor Presupuestados</t>
  </si>
  <si>
    <t>INSTITUTO DE DESARROLLO Y CREDITO COOPERATIVO</t>
  </si>
  <si>
    <t>IDECOOP</t>
  </si>
  <si>
    <t>2.1.01</t>
  </si>
  <si>
    <t>0100</t>
  </si>
  <si>
    <t>98.99.999</t>
  </si>
  <si>
    <t>0000</t>
  </si>
  <si>
    <t>0001          DIRECCION Y COORDINACION</t>
  </si>
  <si>
    <t>0002         GESTION ADMIINISTRATIVA Y FINANCIERA</t>
  </si>
  <si>
    <t>SUB TOTAL</t>
  </si>
  <si>
    <t>TOTAL GENERAL</t>
  </si>
  <si>
    <t>ELABORADO POR</t>
  </si>
  <si>
    <t xml:space="preserve">REVISADO POR </t>
  </si>
  <si>
    <t xml:space="preserve">APROBADO POR </t>
  </si>
  <si>
    <t xml:space="preserve">Viáticos Dentro del País </t>
  </si>
  <si>
    <t>____________________________________</t>
  </si>
  <si>
    <t>____________________________</t>
  </si>
  <si>
    <t>Alimentos y Bebidas</t>
  </si>
  <si>
    <t>Combustible</t>
  </si>
  <si>
    <t>2.6.1.3.01</t>
  </si>
  <si>
    <t>Equipo Computacional</t>
  </si>
  <si>
    <t>Materiales de Limpieza</t>
  </si>
  <si>
    <t>Energia Eléctrica</t>
  </si>
  <si>
    <t>PRESUPUESTO 2020</t>
  </si>
  <si>
    <t>Diferencia</t>
  </si>
  <si>
    <t>2.3.3.1.01</t>
  </si>
  <si>
    <t>Papel de Escritorio</t>
  </si>
  <si>
    <t>2.3.3.3.01</t>
  </si>
  <si>
    <t>Productos de Artes Graficas</t>
  </si>
  <si>
    <t>2.2.9.1.01</t>
  </si>
  <si>
    <t>Servicios de Alimentación</t>
  </si>
  <si>
    <t>2.2.8.5.01</t>
  </si>
  <si>
    <t>Fumigación</t>
  </si>
  <si>
    <t>2.2.8.5.03</t>
  </si>
  <si>
    <t>Lavanderia</t>
  </si>
  <si>
    <t>2.3.1.3.01</t>
  </si>
  <si>
    <t>Forestales</t>
  </si>
  <si>
    <t>2.3.9.9.01</t>
  </si>
  <si>
    <t>Productos Utiles Varios N.i.p.</t>
  </si>
  <si>
    <t>2.3.9.9.04</t>
  </si>
  <si>
    <t>Productos y utiles de defensa de seguridad</t>
  </si>
  <si>
    <t>Presupuestos de Gastos y Aplicaciones Financieras</t>
  </si>
  <si>
    <t>DETALLE</t>
  </si>
  <si>
    <t xml:space="preserve">2- Gastos </t>
  </si>
  <si>
    <t>2.1- RENUMERACIONES Y CONTRIBUCIONES</t>
  </si>
  <si>
    <t>2.1.1 - SUELDO No. 13</t>
  </si>
  <si>
    <t>2.1.1 - SUELDO  PERSONAL TRAMITES DE PENSION</t>
  </si>
  <si>
    <t>2.1.1 - SUELDOS FIJOS</t>
  </si>
  <si>
    <t>2.1.3- GASTOS DE REPRESENTACION</t>
  </si>
  <si>
    <t>2.1.5- CONTRIBUCIONES A LA SEGURIDAD SOCIAL</t>
  </si>
  <si>
    <t>2.2.- CONTRATACIONES DE SERVICIOS</t>
  </si>
  <si>
    <t>2.2.1.- SERVICIOS BASICOS</t>
  </si>
  <si>
    <t xml:space="preserve">2.2.3- VIATICOS </t>
  </si>
  <si>
    <t>2.2.4- TRANSPORTE Y ALMACENAJE</t>
  </si>
  <si>
    <t>2.2.5- ALQUILERES Y RENTAS</t>
  </si>
  <si>
    <t>2.2.8 OTROS SERVIVICOS NO INCLUIDOS EN CONCEPTOS ANTERIORES</t>
  </si>
  <si>
    <t>2.2.9- OTRAS CONTRATACIONES DE SERVICIOS</t>
  </si>
  <si>
    <t>2.3- MATERALES Y SUMINISTROS</t>
  </si>
  <si>
    <t>2.3.1- ALIMENTOS Y PRODUCTOS AGROFORESTALES</t>
  </si>
  <si>
    <t>2.3.3- PRODUCTOS DE PAPEL Y CARTON E IMPRESOS</t>
  </si>
  <si>
    <t>2.3.7- COMBUSTIBLES, LUBRICANTES, PRODUCTOS QUIMICOS Y CONEXOS</t>
  </si>
  <si>
    <t>2.3.9- PRODUCTOS UTILES VARIOS</t>
  </si>
  <si>
    <t>2.6.1 MOBILIARIO Y EQUIPO</t>
  </si>
  <si>
    <t>2.6- BIENES MUEBLES, INMUEBLES E INTANGIBLES</t>
  </si>
  <si>
    <t>Presupuesto Aprobado</t>
  </si>
  <si>
    <t>0002        GESTION ADMINISTRATIVA Y FINANCIERA</t>
  </si>
  <si>
    <t>2.2.3 - VIATICOS</t>
  </si>
  <si>
    <t>TOTAL DE GASTOS</t>
  </si>
  <si>
    <t>DIRECTORA FINANCIERA</t>
  </si>
  <si>
    <t>Presupuesto Modificado</t>
  </si>
  <si>
    <t>2.2.7- SERVICIOS DE CONSERVACION, REPARACIONES MENORES E INSTALACIONES TEMPORALES</t>
  </si>
  <si>
    <t>2.3.2- TEXTILES Y VESTUARIOS</t>
  </si>
  <si>
    <t>2.6.3- EQUIPO INSTRUMENTAL, CIENTIFICO Y LABORATORIO</t>
  </si>
  <si>
    <t>2.6.5- MAQUINARIA, OTROS EQUIPOS Y HERRAMIENTAS</t>
  </si>
  <si>
    <t>2.1.1.- PRESTACIONES ECONOMICAS</t>
  </si>
  <si>
    <t>2.1.1.- PROPORCION DE VACACIONES NO DISFRUTADAS</t>
  </si>
  <si>
    <t>2.1.1 - RENUMERACIONES</t>
  </si>
  <si>
    <t>2.1.2 - SOBRESUELDOSS</t>
  </si>
  <si>
    <t>2.2.2.- PUBLICIDAD, IMPRESIÓN Y ENCUADERNACION</t>
  </si>
  <si>
    <t>2.3.4.- PRODUCTOS FARMACEUTICOS</t>
  </si>
  <si>
    <t>2.3.5- PRODUCTOS DE CUERO, CAUCHO Y PLASTICO</t>
  </si>
  <si>
    <t>2.3.6.- PRODUCTOS DE MINERALES, METALICOS Y NO METALICOS</t>
  </si>
  <si>
    <t>2.3.8- GASTOS QUE SE ASIGNARAN DURANTE EL EJERCICIO (ART. 32 Y 33 LEY 423-06</t>
  </si>
  <si>
    <t>2.4.- TRANSFERENCIAS CORRIENTES</t>
  </si>
  <si>
    <t>2.4.1.- TRASNFERENCIAS CORRIENTES AL SECTOR PRIVADO</t>
  </si>
  <si>
    <t>2.4.2.- TRASNFERENCIAS CORRIENTES AL GOBIERNO CENTRAL NACIONAL</t>
  </si>
  <si>
    <t>2.4.3- TRANSFERENCIAS CORRIENTES A EMPRESA PUBLICAS NO FINANCIERAS</t>
  </si>
  <si>
    <t>2.4.5.- TRANSFERENCIAS CORRIENTES A INSTITUCIONES PUBLICAS FINANCIERAS</t>
  </si>
  <si>
    <t>2.4.4.- TRANSFERENCIASS CORRIENTES A INSTITUCIONES PUBLICAS NO FINANCIERAS</t>
  </si>
  <si>
    <t>2.4.7.- TRANSFERENCIAS CORRIENTES AL SECTOR EXTERNO</t>
  </si>
  <si>
    <t>2.4.9.- TRANSFERENCIAS CORRIENTES OTRAS INSTITUCIONES PUBLICAS</t>
  </si>
  <si>
    <t>2.5.- TRANSFERENCIAS DE CAPITAL</t>
  </si>
  <si>
    <t>2.5.1.- TRANSFERENCIAS DE CAPITAL AL SECTOR PRIVADO</t>
  </si>
  <si>
    <t>2.5.2.- TRASNFERENCIAS DE CAPITAL AL GOBIERNO GENERAL NACIONAL</t>
  </si>
  <si>
    <t>2.5.3- TRANSFERENCIAS DE CAPITAL AL GOBIERNO GENERALES LOCALES</t>
  </si>
  <si>
    <t>2.5.4.- TRANSFERENCIAS DE CAPITAL A EMPRESAS PUBLICAS NO FINANCIERAS</t>
  </si>
  <si>
    <t>2.5.5.- TRANSFERENCIAS DE CAPITAL A INSTITUCIONES PUBLICAS FINANCIERAS</t>
  </si>
  <si>
    <t>2.5.6.- TRANSFERENCIAS DE CAPITAL AL SECTOR EXTERNO</t>
  </si>
  <si>
    <t>2.5.9.- TRANSFRENCIAS DE CAPITAL A OTRAS INSTITUCIONES PUBLICAS</t>
  </si>
  <si>
    <t>2.6.2.- MOBILIARIO Y EQUIPO EDUCACIONAL Y RECREATIVO</t>
  </si>
  <si>
    <t>2.6.4.- VEHICULOS Y EQUIPOS DE TRANSPORTE, TRACCION Y ELEVACION</t>
  </si>
  <si>
    <t>2.6.6.- EQUIPOS DE DEFENSA Y SEGURIDAD</t>
  </si>
  <si>
    <t>2.6.7.- ACTIVOS BIOLOGICOS CULTIVABLES</t>
  </si>
  <si>
    <t>2.6.8.- BIENES INTANGIBLES</t>
  </si>
  <si>
    <t>2.6.9.- EDIFICIOS, ESTRUCTURAS, TIERRAS, TERRENOS Y OBJECTOS DE VALOR</t>
  </si>
  <si>
    <t>4.- APLICACIONES FINANCIERAS</t>
  </si>
  <si>
    <t>4.1.- INCREMENTO DE ACTIVOS FINANCIEROS</t>
  </si>
  <si>
    <t>4.1.1.- INCREMENTO DE ACTIVOS FINANCIEROS CORRIENTES</t>
  </si>
  <si>
    <t>4.1.2.- INCREMENTO DE ACTIVOS FINANCIEROS NO CORRIENTES</t>
  </si>
  <si>
    <t>4.2.- DISMINUCION DE PASIVOS</t>
  </si>
  <si>
    <t>4.2.1.- DISMINUCION DE PASIVOS CORRIENTES</t>
  </si>
  <si>
    <t>4.2.2.- DISMINUCION DE PASIVOS NO CORRIENTES</t>
  </si>
  <si>
    <t>4.3.- DISMINUCION DE PASIVOS</t>
  </si>
  <si>
    <t>4.3.5.- DISMINUCION DEPOSITOS FONDOS DE TERCEROS</t>
  </si>
  <si>
    <t>TOTAL DE APLICACIONES FINANCIERAS</t>
  </si>
  <si>
    <t>TOTAL DE GASTOS Y APLICACIONES FINANCIERAS</t>
  </si>
  <si>
    <t>2.1.1- PERSONAL DE CARÁCTER TEMPORAL</t>
  </si>
  <si>
    <t>2.1.1.- PERSONAL IGUALADO</t>
  </si>
  <si>
    <t>2.4.1.- TRANSFERENCIAS CORRIENTES AL SECTOR PRIVADO</t>
  </si>
  <si>
    <t>2.4.2.- TRANSFERENCIAS CORRIENTES AL GOBIERNO CENTRAL NACIONAL</t>
  </si>
  <si>
    <t>2.2.5- LICENCIAS DE INFORMATICA</t>
  </si>
  <si>
    <t xml:space="preserve">INSTITUTO DE DESARROLLO Y CREDITO COOPERATIVO </t>
  </si>
  <si>
    <t>2.7.- OBRAS</t>
  </si>
  <si>
    <t>2.7.1-OBRAS EN EDIFICACIONES</t>
  </si>
  <si>
    <t>2.7.2-INFRAESTRUCTURA</t>
  </si>
  <si>
    <t>2.7.3- CONSTRUCCIONES EN BIENES CONCESIONADOS</t>
  </si>
  <si>
    <t>2.7.4-GASTOS QUE SE ASIGNARAN DURANTE EL EJERCICIO PARA INVERSION (ART. 32 Y 33 LEY 423-06)</t>
  </si>
  <si>
    <t>2.8.-  ADQUISICION DE ACTIVOS FINANCIEROS CON FINES DE POLITICA</t>
  </si>
  <si>
    <t>2.8.1- CONCESION DE PRESTAMOS</t>
  </si>
  <si>
    <t>2.8.2- ADQUISICION DE TITULOS VALORES REPRESENTATIVOS DE DEUDA</t>
  </si>
  <si>
    <t>2.9- GASTOS FINANCIEROS</t>
  </si>
  <si>
    <t>2.9.1- INTERESES DE LA DEUDA PUBLICA INTERNA</t>
  </si>
  <si>
    <t>2.9.2- INTERESES DE LA DEUDA PUBLICA EXTERNA</t>
  </si>
  <si>
    <t>2.9.4- COMISIONES Y OTROS GASTOS BANCARIOS DE LA DEUDA PUBLICA</t>
  </si>
  <si>
    <t>LICDA. MARIA DEL CARMEN ROJAS</t>
  </si>
  <si>
    <t>2.2.4- FLETES</t>
  </si>
  <si>
    <t>2.2.5- ALQUILERES DE EQUIPOS DE TRANSPORTE</t>
  </si>
  <si>
    <t>2.2.6- SEGUROS DE BIENES INMUEBLES</t>
  </si>
  <si>
    <t>2.2.6- SEGUROS DE PERSONAS</t>
  </si>
  <si>
    <t>2.2.4- PEAJE</t>
  </si>
  <si>
    <t>En RD$</t>
  </si>
  <si>
    <r>
      <rPr>
        <b/>
        <sz val="24"/>
        <color theme="1"/>
        <rFont val="Calibri"/>
        <family val="2"/>
        <scheme val="minor"/>
      </rPr>
      <t>Presupuesto aprobado</t>
    </r>
    <r>
      <rPr>
        <sz val="24"/>
        <color theme="1"/>
        <rFont val="Calibri"/>
        <family val="2"/>
        <scheme val="minor"/>
      </rPr>
      <t>: Se refiere al prepuesto aprobado en Ley de  Prespuesto General del Estado</t>
    </r>
  </si>
  <si>
    <t>Presupuesto modificado: Se refiere al prespuesto aprobado en caso de que el Congreso Nacional apruebe un presupuesto complementario</t>
  </si>
  <si>
    <t xml:space="preserve">de obras, bienes y servicios oportunmente contratados o, en los casos de gastos sin contrapretación, por haberse </t>
  </si>
  <si>
    <t>cumplido los requisitos administrativos dispuestos por el reglamento de la presente Ley.</t>
  </si>
  <si>
    <r>
      <t xml:space="preserve">Total devengado: </t>
    </r>
    <r>
      <rPr>
        <sz val="24"/>
        <color theme="1"/>
        <rFont val="Calibri"/>
        <family val="2"/>
        <scheme val="minor"/>
      </rPr>
      <t>Son los recursos financieros que surge con la obligacion de pago por la recepción de conformidad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</si>
</sst>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Arial Rounded MT Bold"/>
      <family val="2"/>
    </font>
    <font>
      <sz val="14"/>
      <color theme="1"/>
      <name val="Arial Rounded MT Bold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2"/>
      <color theme="1"/>
      <name val="Arial Black"/>
      <family val="2"/>
    </font>
    <font>
      <b/>
      <sz val="11"/>
      <color theme="3"/>
      <name val="Calibri"/>
      <family val="2"/>
      <scheme val="minor"/>
    </font>
    <font>
      <b/>
      <sz val="28"/>
      <color theme="1"/>
      <name val="Calisto MT"/>
      <family val="1"/>
    </font>
    <font>
      <b/>
      <sz val="28"/>
      <color theme="1"/>
      <name val="Berlin Sans FB Demi"/>
      <family val="2"/>
    </font>
    <font>
      <sz val="28"/>
      <color theme="1"/>
      <name val="Berlin Sans FB Demi"/>
      <family val="2"/>
    </font>
    <font>
      <sz val="28"/>
      <color theme="1"/>
      <name val="Calisto MT"/>
      <family val="1"/>
    </font>
    <font>
      <sz val="2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4"/>
      <color theme="1"/>
      <name val="Calisto MT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/>
      <end/>
      <top/>
      <bottom style="medium">
        <color theme="4" tint="0.3999755851924192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3" fillId="0" borderId="7" applyNumberFormat="0" applyFill="0" applyAlignment="0" applyProtection="0"/>
  </cellStyleXfs>
  <cellXfs count="77">
    <xf numFmtId="0" fontId="0" fillId="0" borderId="0" xfId="0"/>
    <xf numFmtId="0" fontId="6" fillId="3" borderId="2" xfId="0" applyFont="1" applyFill="1" applyBorder="1" applyAlignment="1">
      <alignment horizontal="center" wrapText="1"/>
    </xf>
    <xf numFmtId="0" fontId="6" fillId="3" borderId="3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wrapText="1"/>
    </xf>
    <xf numFmtId="0" fontId="8" fillId="3" borderId="1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 wrapText="1"/>
    </xf>
    <xf numFmtId="0" fontId="8" fillId="3" borderId="1" xfId="0" quotePrefix="1" applyFont="1" applyFill="1" applyBorder="1" applyAlignment="1">
      <alignment horizontal="center" wrapText="1"/>
    </xf>
    <xf numFmtId="164" fontId="8" fillId="3" borderId="1" xfId="1" applyFont="1" applyFill="1" applyBorder="1" applyAlignment="1">
      <alignment wrapText="1"/>
    </xf>
    <xf numFmtId="0" fontId="8" fillId="3" borderId="0" xfId="0" applyFont="1" applyFill="1" applyAlignment="1">
      <alignment wrapText="1"/>
    </xf>
    <xf numFmtId="0" fontId="8" fillId="3" borderId="1" xfId="0" applyFont="1" applyFill="1" applyBorder="1"/>
    <xf numFmtId="0" fontId="3" fillId="3" borderId="0" xfId="0" applyFont="1" applyFill="1" applyAlignment="1">
      <alignment wrapText="1"/>
    </xf>
    <xf numFmtId="0" fontId="7" fillId="3" borderId="0" xfId="0" applyFont="1" applyFill="1" applyAlignment="1">
      <alignment wrapText="1"/>
    </xf>
    <xf numFmtId="164" fontId="8" fillId="3" borderId="0" xfId="0" applyNumberFormat="1" applyFont="1" applyFill="1" applyAlignment="1">
      <alignment wrapText="1"/>
    </xf>
    <xf numFmtId="4" fontId="8" fillId="3" borderId="0" xfId="0" applyNumberFormat="1" applyFont="1" applyFill="1" applyAlignment="1">
      <alignment wrapText="1"/>
    </xf>
    <xf numFmtId="164" fontId="8" fillId="3" borderId="1" xfId="1" applyFont="1" applyFill="1" applyBorder="1"/>
    <xf numFmtId="0" fontId="3" fillId="3" borderId="0" xfId="0" applyFont="1" applyFill="1" applyBorder="1" applyAlignment="1">
      <alignment wrapText="1"/>
    </xf>
    <xf numFmtId="0" fontId="3" fillId="3" borderId="4" xfId="0" applyFont="1" applyFill="1" applyBorder="1" applyAlignment="1">
      <alignment wrapText="1"/>
    </xf>
    <xf numFmtId="164" fontId="3" fillId="3" borderId="0" xfId="0" applyNumberFormat="1" applyFont="1" applyFill="1" applyAlignment="1">
      <alignment wrapText="1"/>
    </xf>
    <xf numFmtId="164" fontId="10" fillId="3" borderId="0" xfId="0" applyNumberFormat="1" applyFont="1" applyFill="1" applyAlignment="1">
      <alignment wrapText="1"/>
    </xf>
    <xf numFmtId="164" fontId="11" fillId="3" borderId="0" xfId="0" applyNumberFormat="1" applyFont="1" applyFill="1" applyAlignment="1">
      <alignment wrapText="1"/>
    </xf>
    <xf numFmtId="164" fontId="7" fillId="3" borderId="0" xfId="0" applyNumberFormat="1" applyFont="1" applyFill="1" applyAlignment="1">
      <alignment wrapText="1"/>
    </xf>
    <xf numFmtId="0" fontId="12" fillId="3" borderId="1" xfId="0" applyFont="1" applyFill="1" applyBorder="1" applyAlignment="1">
      <alignment wrapText="1"/>
    </xf>
    <xf numFmtId="0" fontId="12" fillId="3" borderId="1" xfId="0" applyFont="1" applyFill="1" applyBorder="1" applyAlignment="1">
      <alignment horizontal="center" wrapText="1"/>
    </xf>
    <xf numFmtId="0" fontId="12" fillId="3" borderId="1" xfId="0" quotePrefix="1" applyFont="1" applyFill="1" applyBorder="1" applyAlignment="1">
      <alignment horizontal="center" wrapText="1"/>
    </xf>
    <xf numFmtId="164" fontId="12" fillId="3" borderId="1" xfId="1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2" fillId="3" borderId="1" xfId="0" quotePrefix="1" applyFont="1" applyFill="1" applyBorder="1" applyAlignment="1">
      <alignment horizontal="center" wrapText="1"/>
    </xf>
    <xf numFmtId="164" fontId="5" fillId="3" borderId="1" xfId="1" applyFont="1" applyFill="1" applyBorder="1" applyAlignment="1">
      <alignment wrapText="1"/>
    </xf>
    <xf numFmtId="164" fontId="12" fillId="3" borderId="1" xfId="0" applyNumberFormat="1" applyFont="1" applyFill="1" applyBorder="1" applyAlignment="1">
      <alignment wrapText="1"/>
    </xf>
    <xf numFmtId="0" fontId="8" fillId="2" borderId="1" xfId="0" applyFont="1" applyFill="1" applyBorder="1" applyAlignment="1">
      <alignment horizontal="center" wrapText="1"/>
    </xf>
    <xf numFmtId="0" fontId="8" fillId="2" borderId="1" xfId="0" quotePrefix="1" applyFont="1" applyFill="1" applyBorder="1" applyAlignment="1">
      <alignment horizontal="center" wrapText="1"/>
    </xf>
    <xf numFmtId="164" fontId="8" fillId="2" borderId="1" xfId="1" applyFont="1" applyFill="1" applyBorder="1" applyAlignment="1">
      <alignment wrapText="1"/>
    </xf>
    <xf numFmtId="164" fontId="8" fillId="2" borderId="1" xfId="1" applyFont="1" applyFill="1" applyBorder="1"/>
    <xf numFmtId="0" fontId="14" fillId="3" borderId="0" xfId="0" applyFont="1" applyFill="1" applyAlignment="1">
      <alignment wrapText="1"/>
    </xf>
    <xf numFmtId="0" fontId="14" fillId="2" borderId="0" xfId="0" applyFont="1" applyFill="1" applyBorder="1" applyAlignment="1">
      <alignment horizontal="center" wrapText="1"/>
    </xf>
    <xf numFmtId="0" fontId="15" fillId="2" borderId="0" xfId="0" applyFont="1" applyFill="1" applyBorder="1" applyAlignment="1">
      <alignment horizontal="center" wrapText="1"/>
    </xf>
    <xf numFmtId="0" fontId="14" fillId="3" borderId="0" xfId="0" applyFont="1" applyFill="1" applyBorder="1" applyAlignment="1">
      <alignment horizontal="center" wrapText="1"/>
    </xf>
    <xf numFmtId="0" fontId="17" fillId="4" borderId="0" xfId="0" applyFont="1" applyFill="1" applyBorder="1" applyAlignment="1">
      <alignment horizontal="center" wrapText="1"/>
    </xf>
    <xf numFmtId="0" fontId="17" fillId="3" borderId="0" xfId="0" applyFont="1" applyFill="1" applyAlignment="1">
      <alignment wrapText="1"/>
    </xf>
    <xf numFmtId="4" fontId="17" fillId="3" borderId="0" xfId="0" applyNumberFormat="1" applyFont="1" applyFill="1" applyAlignment="1">
      <alignment wrapText="1"/>
    </xf>
    <xf numFmtId="0" fontId="14" fillId="3" borderId="0" xfId="0" applyFont="1" applyFill="1" applyAlignment="1">
      <alignment horizontal="center" wrapText="1"/>
    </xf>
    <xf numFmtId="0" fontId="18" fillId="0" borderId="0" xfId="0" applyFont="1"/>
    <xf numFmtId="0" fontId="14" fillId="3" borderId="0" xfId="0" applyFont="1" applyFill="1" applyBorder="1" applyAlignment="1">
      <alignment horizontal="left" wrapText="1"/>
    </xf>
    <xf numFmtId="164" fontId="14" fillId="3" borderId="0" xfId="0" applyNumberFormat="1" applyFont="1" applyFill="1" applyBorder="1" applyAlignment="1">
      <alignment wrapText="1"/>
    </xf>
    <xf numFmtId="0" fontId="14" fillId="3" borderId="0" xfId="0" applyFont="1" applyFill="1" applyBorder="1" applyAlignment="1">
      <alignment wrapText="1"/>
    </xf>
    <xf numFmtId="164" fontId="14" fillId="3" borderId="0" xfId="1" applyFont="1" applyFill="1" applyBorder="1" applyAlignment="1">
      <alignment wrapText="1"/>
    </xf>
    <xf numFmtId="4" fontId="14" fillId="3" borderId="0" xfId="0" applyNumberFormat="1" applyFont="1" applyFill="1" applyAlignment="1">
      <alignment wrapText="1"/>
    </xf>
    <xf numFmtId="164" fontId="14" fillId="3" borderId="0" xfId="0" applyNumberFormat="1" applyFont="1" applyFill="1" applyAlignment="1">
      <alignment wrapText="1"/>
    </xf>
    <xf numFmtId="0" fontId="14" fillId="3" borderId="0" xfId="0" applyFont="1" applyFill="1" applyBorder="1"/>
    <xf numFmtId="164" fontId="14" fillId="3" borderId="0" xfId="1" applyFont="1" applyFill="1" applyBorder="1"/>
    <xf numFmtId="164" fontId="17" fillId="3" borderId="0" xfId="0" applyNumberFormat="1" applyFont="1" applyFill="1" applyAlignment="1">
      <alignment wrapText="1"/>
    </xf>
    <xf numFmtId="164" fontId="17" fillId="3" borderId="0" xfId="0" applyNumberFormat="1" applyFont="1" applyFill="1" applyBorder="1" applyAlignment="1">
      <alignment wrapText="1"/>
    </xf>
    <xf numFmtId="0" fontId="14" fillId="3" borderId="0" xfId="2" applyFont="1" applyFill="1" applyBorder="1" applyAlignment="1">
      <alignment wrapText="1"/>
    </xf>
    <xf numFmtId="0" fontId="14" fillId="2" borderId="0" xfId="0" applyFont="1" applyFill="1" applyBorder="1" applyAlignment="1">
      <alignment wrapText="1"/>
    </xf>
    <xf numFmtId="164" fontId="14" fillId="2" borderId="0" xfId="1" applyFont="1" applyFill="1" applyBorder="1" applyAlignment="1">
      <alignment wrapText="1"/>
    </xf>
    <xf numFmtId="0" fontId="8" fillId="3" borderId="0" xfId="0" applyFont="1" applyFill="1" applyAlignment="1">
      <alignment horizontal="center" wrapText="1"/>
    </xf>
    <xf numFmtId="0" fontId="3" fillId="3" borderId="6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0" fillId="3" borderId="0" xfId="0" applyFill="1" applyAlignment="1">
      <alignment wrapText="1"/>
    </xf>
    <xf numFmtId="0" fontId="4" fillId="3" borderId="0" xfId="0" applyFont="1" applyFill="1" applyAlignment="1">
      <alignment horizontal="center" wrapText="1"/>
    </xf>
    <xf numFmtId="0" fontId="6" fillId="4" borderId="2" xfId="0" applyFont="1" applyFill="1" applyBorder="1" applyAlignment="1">
      <alignment horizontal="center" wrapText="1"/>
    </xf>
    <xf numFmtId="0" fontId="6" fillId="4" borderId="5" xfId="0" applyFont="1" applyFill="1" applyBorder="1" applyAlignment="1">
      <alignment horizontal="center" wrapText="1"/>
    </xf>
    <xf numFmtId="0" fontId="9" fillId="4" borderId="5" xfId="0" applyFont="1" applyFill="1" applyBorder="1" applyAlignment="1">
      <alignment horizontal="center" wrapText="1"/>
    </xf>
    <xf numFmtId="0" fontId="9" fillId="4" borderId="3" xfId="0" applyFont="1" applyFill="1" applyBorder="1" applyAlignment="1">
      <alignment horizontal="center" wrapText="1"/>
    </xf>
    <xf numFmtId="0" fontId="0" fillId="4" borderId="5" xfId="0" applyFill="1" applyBorder="1" applyAlignment="1">
      <alignment horizontal="center" wrapText="1"/>
    </xf>
    <xf numFmtId="0" fontId="0" fillId="4" borderId="3" xfId="0" applyFill="1" applyBorder="1" applyAlignment="1">
      <alignment horizontal="center" wrapText="1"/>
    </xf>
    <xf numFmtId="0" fontId="14" fillId="3" borderId="0" xfId="0" applyFont="1" applyFill="1" applyBorder="1" applyAlignment="1">
      <alignment horizontal="left" wrapText="1"/>
    </xf>
    <xf numFmtId="0" fontId="15" fillId="4" borderId="0" xfId="0" applyFont="1" applyFill="1" applyBorder="1" applyAlignment="1">
      <alignment horizontal="center" wrapText="1"/>
    </xf>
    <xf numFmtId="0" fontId="16" fillId="4" borderId="0" xfId="0" applyFont="1" applyFill="1" applyBorder="1" applyAlignment="1">
      <alignment horizontal="center" wrapText="1"/>
    </xf>
    <xf numFmtId="0" fontId="14" fillId="3" borderId="0" xfId="0" applyFont="1" applyFill="1" applyAlignment="1">
      <alignment horizontal="center" wrapText="1"/>
    </xf>
    <xf numFmtId="0" fontId="14" fillId="3" borderId="0" xfId="2" applyFont="1" applyFill="1" applyBorder="1" applyAlignment="1">
      <alignment horizontal="center" wrapText="1"/>
    </xf>
    <xf numFmtId="0" fontId="19" fillId="0" borderId="0" xfId="0" applyFont="1"/>
    <xf numFmtId="0" fontId="14" fillId="3" borderId="0" xfId="0" applyFont="1" applyFill="1" applyBorder="1" applyAlignment="1">
      <alignment horizontal="left" vertical="top"/>
    </xf>
    <xf numFmtId="0" fontId="20" fillId="0" borderId="0" xfId="0" applyFont="1" applyAlignment="1"/>
    <xf numFmtId="0" fontId="21" fillId="3" borderId="0" xfId="0" applyFont="1" applyFill="1" applyBorder="1" applyAlignment="1">
      <alignment horizontal="left"/>
    </xf>
    <xf numFmtId="0" fontId="19" fillId="0" borderId="0" xfId="0" applyFont="1" applyAlignment="1"/>
  </cellXfs>
  <cellStyles count="3">
    <cellStyle name="Millares" xfId="1" builtinId="3"/>
    <cellStyle name="Normal" xfId="0" builtinId="0"/>
    <cellStyle name="Título 3" xfId="2" builtin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2.jpe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98576</xdr:colOff>
      <xdr:row>0</xdr:row>
      <xdr:rowOff>441478</xdr:rowOff>
    </xdr:from>
    <xdr:to>
      <xdr:col>1</xdr:col>
      <xdr:colOff>680357</xdr:colOff>
      <xdr:row>3</xdr:row>
      <xdr:rowOff>45540</xdr:rowOff>
    </xdr:to>
    <xdr:pic>
      <xdr:nvPicPr>
        <xdr:cNvPr id="2" name="Imagen 1" descr="Resultado de imagen para LOGO IDECOOP"/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76" y="441478"/>
          <a:ext cx="1656745" cy="801491"/>
        </a:xfrm>
        <a:prstGeom prst="rect">
          <a:avLst/>
        </a:prstGeom>
        <a:noFill/>
        <a:effectLst>
          <a:reflection blurRad="6350" stA="50%" endA="0.275%" endPos="40%" dist="101600" dir="5400000" sy="-100%" algn="bl" rotWithShape="0"/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1</xdr:col>
      <xdr:colOff>9740391</xdr:colOff>
      <xdr:row>0</xdr:row>
      <xdr:rowOff>406811</xdr:rowOff>
    </xdr:from>
    <xdr:to>
      <xdr:col>1</xdr:col>
      <xdr:colOff>13716449</xdr:colOff>
      <xdr:row>6</xdr:row>
      <xdr:rowOff>91057</xdr:rowOff>
    </xdr:to>
    <xdr:pic>
      <xdr:nvPicPr>
        <xdr:cNvPr id="7" name="Imagen 6" descr="https://precision.com.do/wp-content/uploads/2020/08/gobierno-rd.jpg"/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35766" y="406811"/>
          <a:ext cx="3976058" cy="23988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9</xdr:row>
      <xdr:rowOff>304800</xdr:rowOff>
    </xdr:to>
    <xdr:sp macro="" textlink="">
      <xdr:nvSpPr>
        <xdr:cNvPr id="2051" name="AutoShape 3" descr="Presidencia de la República Dominicana"/>
        <xdr:cNvSpPr>
          <a:spLocks noChangeAspect="1" noChangeArrowheads="1"/>
        </xdr:cNvSpPr>
      </xdr:nvSpPr>
      <xdr:spPr bwMode="auto">
        <a:xfrm>
          <a:off x="1434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purl.oclc.org/ooxml/drawingml/main" name="Tema de Office">
  <a:themeElements>
    <a:clrScheme name="Intermedio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K61"/>
  <sheetViews>
    <sheetView view="pageBreakPreview" zoomScale="70" zoomScaleNormal="100" zoomScaleSheetLayoutView="70" workbookViewId="0">
      <selection activeCell="A8" sqref="A8"/>
    </sheetView>
  </sheetViews>
  <sheetFormatPr baseColWidth="10" defaultColWidth="11" defaultRowHeight="18.75"/>
  <cols>
    <col min="1" max="1" width="16.140625" style="10" customWidth="1"/>
    <col min="2" max="2" width="42.85546875" style="10" customWidth="1"/>
    <col min="3" max="3" width="14.85546875" style="10" customWidth="1"/>
    <col min="4" max="4" width="17.42578125" style="10" customWidth="1"/>
    <col min="5" max="5" width="17.85546875" style="10" customWidth="1"/>
    <col min="6" max="6" width="19" style="10" customWidth="1"/>
    <col min="7" max="7" width="18.140625" style="10" customWidth="1"/>
    <col min="8" max="8" width="22" style="10" customWidth="1"/>
    <col min="9" max="9" width="24.28515625" style="10" customWidth="1"/>
    <col min="10" max="10" width="21.140625" style="10" customWidth="1"/>
    <col min="11" max="11" width="20.42578125" style="10" bestFit="1" customWidth="1"/>
    <col min="12" max="16384" width="11" style="10"/>
  </cols>
  <sheetData>
    <row r="1" spans="1:11" ht="35.25" customHeight="1">
      <c r="A1" s="60" t="s">
        <v>53</v>
      </c>
      <c r="B1" s="60"/>
      <c r="C1" s="60"/>
      <c r="D1" s="60"/>
      <c r="E1" s="60"/>
      <c r="F1" s="60"/>
      <c r="G1" s="60"/>
      <c r="H1" s="60"/>
    </row>
    <row r="2" spans="1:11" ht="28.5">
      <c r="A2" s="60" t="s">
        <v>54</v>
      </c>
      <c r="B2" s="60"/>
      <c r="C2" s="60"/>
      <c r="D2" s="60"/>
      <c r="E2" s="60"/>
      <c r="F2" s="60"/>
      <c r="G2" s="60"/>
      <c r="H2" s="60"/>
    </row>
    <row r="3" spans="1:11" ht="30" customHeight="1">
      <c r="A3" s="60" t="s">
        <v>75</v>
      </c>
      <c r="B3" s="60"/>
      <c r="C3" s="60"/>
      <c r="D3" s="60"/>
      <c r="E3" s="60"/>
      <c r="F3" s="60"/>
      <c r="G3" s="60"/>
      <c r="H3" s="60"/>
    </row>
    <row r="4" spans="1:11" s="11" customFormat="1" ht="54">
      <c r="A4" s="3" t="s">
        <v>1</v>
      </c>
      <c r="B4" s="3" t="s">
        <v>46</v>
      </c>
      <c r="C4" s="3" t="s">
        <v>47</v>
      </c>
      <c r="D4" s="3" t="s">
        <v>48</v>
      </c>
      <c r="E4" s="3" t="s">
        <v>49</v>
      </c>
      <c r="F4" s="3" t="s">
        <v>50</v>
      </c>
      <c r="G4" s="3" t="s">
        <v>51</v>
      </c>
      <c r="H4" s="3" t="s">
        <v>52</v>
      </c>
      <c r="K4" s="20"/>
    </row>
    <row r="5" spans="1:11" s="11" customFormat="1" ht="18">
      <c r="A5" s="1"/>
      <c r="B5" s="2"/>
      <c r="C5" s="3"/>
      <c r="D5" s="3"/>
      <c r="E5" s="3"/>
      <c r="F5" s="3"/>
      <c r="G5" s="3"/>
      <c r="H5" s="3"/>
    </row>
    <row r="6" spans="1:11" s="11" customFormat="1" ht="26.25" customHeight="1">
      <c r="A6" s="61" t="s">
        <v>59</v>
      </c>
      <c r="B6" s="62"/>
      <c r="C6" s="65"/>
      <c r="D6" s="65"/>
      <c r="E6" s="65"/>
      <c r="F6" s="65"/>
      <c r="G6" s="65"/>
      <c r="H6" s="66"/>
    </row>
    <row r="7" spans="1:11" s="8" customFormat="1">
      <c r="A7" s="4" t="s">
        <v>0</v>
      </c>
      <c r="B7" s="4" t="s">
        <v>2</v>
      </c>
      <c r="C7" s="5" t="s">
        <v>55</v>
      </c>
      <c r="D7" s="6" t="s">
        <v>56</v>
      </c>
      <c r="E7" s="5">
        <v>100</v>
      </c>
      <c r="F7" s="6" t="s">
        <v>58</v>
      </c>
      <c r="G7" s="5" t="s">
        <v>57</v>
      </c>
      <c r="H7" s="7">
        <v>56133180</v>
      </c>
      <c r="I7" s="12"/>
      <c r="J7" s="13"/>
      <c r="K7" s="12"/>
    </row>
    <row r="8" spans="1:11" s="8" customFormat="1">
      <c r="A8" s="4" t="s">
        <v>3</v>
      </c>
      <c r="B8" s="4" t="s">
        <v>4</v>
      </c>
      <c r="C8" s="5" t="s">
        <v>55</v>
      </c>
      <c r="D8" s="6" t="s">
        <v>56</v>
      </c>
      <c r="E8" s="5">
        <v>100</v>
      </c>
      <c r="F8" s="6" t="s">
        <v>58</v>
      </c>
      <c r="G8" s="5" t="s">
        <v>57</v>
      </c>
      <c r="H8" s="7">
        <v>2997168</v>
      </c>
    </row>
    <row r="9" spans="1:11" s="8" customFormat="1">
      <c r="A9" s="4" t="s">
        <v>5</v>
      </c>
      <c r="B9" s="4" t="s">
        <v>6</v>
      </c>
      <c r="C9" s="5" t="s">
        <v>55</v>
      </c>
      <c r="D9" s="6" t="s">
        <v>56</v>
      </c>
      <c r="E9" s="5">
        <v>100</v>
      </c>
      <c r="F9" s="6" t="s">
        <v>58</v>
      </c>
      <c r="G9" s="5" t="s">
        <v>57</v>
      </c>
      <c r="H9" s="7">
        <v>12597647</v>
      </c>
    </row>
    <row r="10" spans="1:11" s="8" customFormat="1" ht="37.5">
      <c r="A10" s="4" t="s">
        <v>7</v>
      </c>
      <c r="B10" s="4" t="s">
        <v>8</v>
      </c>
      <c r="C10" s="5" t="s">
        <v>55</v>
      </c>
      <c r="D10" s="6" t="s">
        <v>56</v>
      </c>
      <c r="E10" s="5">
        <v>100</v>
      </c>
      <c r="F10" s="6" t="s">
        <v>58</v>
      </c>
      <c r="G10" s="5" t="s">
        <v>57</v>
      </c>
      <c r="H10" s="7">
        <v>3432294</v>
      </c>
    </row>
    <row r="11" spans="1:11" s="8" customFormat="1">
      <c r="A11" s="4" t="s">
        <v>9</v>
      </c>
      <c r="B11" s="4" t="s">
        <v>10</v>
      </c>
      <c r="C11" s="5" t="s">
        <v>55</v>
      </c>
      <c r="D11" s="6" t="s">
        <v>56</v>
      </c>
      <c r="E11" s="5">
        <v>100</v>
      </c>
      <c r="F11" s="6" t="s">
        <v>58</v>
      </c>
      <c r="G11" s="5" t="s">
        <v>57</v>
      </c>
      <c r="H11" s="7">
        <v>324000</v>
      </c>
    </row>
    <row r="12" spans="1:11" s="8" customFormat="1">
      <c r="A12" s="4" t="s">
        <v>11</v>
      </c>
      <c r="B12" s="4" t="s">
        <v>12</v>
      </c>
      <c r="C12" s="5" t="s">
        <v>55</v>
      </c>
      <c r="D12" s="6" t="s">
        <v>56</v>
      </c>
      <c r="E12" s="5">
        <v>100</v>
      </c>
      <c r="F12" s="6" t="s">
        <v>58</v>
      </c>
      <c r="G12" s="5" t="s">
        <v>57</v>
      </c>
      <c r="H12" s="7">
        <v>4140989</v>
      </c>
    </row>
    <row r="13" spans="1:11" s="8" customFormat="1">
      <c r="A13" s="4" t="s">
        <v>13</v>
      </c>
      <c r="B13" s="4" t="s">
        <v>14</v>
      </c>
      <c r="C13" s="5" t="s">
        <v>55</v>
      </c>
      <c r="D13" s="6" t="s">
        <v>56</v>
      </c>
      <c r="E13" s="5">
        <v>100</v>
      </c>
      <c r="F13" s="6" t="s">
        <v>58</v>
      </c>
      <c r="G13" s="5" t="s">
        <v>57</v>
      </c>
      <c r="H13" s="7">
        <v>4198255</v>
      </c>
    </row>
    <row r="14" spans="1:11" s="8" customFormat="1" ht="37.5">
      <c r="A14" s="4" t="s">
        <v>15</v>
      </c>
      <c r="B14" s="4" t="s">
        <v>16</v>
      </c>
      <c r="C14" s="5" t="s">
        <v>55</v>
      </c>
      <c r="D14" s="6" t="s">
        <v>56</v>
      </c>
      <c r="E14" s="5">
        <v>100</v>
      </c>
      <c r="F14" s="6" t="s">
        <v>58</v>
      </c>
      <c r="G14" s="5" t="s">
        <v>57</v>
      </c>
      <c r="H14" s="7">
        <v>605617</v>
      </c>
    </row>
    <row r="15" spans="1:11" s="8" customFormat="1" ht="39.75">
      <c r="A15" s="4" t="s">
        <v>17</v>
      </c>
      <c r="B15" s="4" t="s">
        <v>18</v>
      </c>
      <c r="C15" s="5" t="s">
        <v>55</v>
      </c>
      <c r="D15" s="6" t="s">
        <v>56</v>
      </c>
      <c r="E15" s="5">
        <v>100</v>
      </c>
      <c r="F15" s="6" t="s">
        <v>58</v>
      </c>
      <c r="G15" s="5" t="s">
        <v>57</v>
      </c>
      <c r="H15" s="7">
        <v>600000</v>
      </c>
      <c r="I15" s="19">
        <f>H15+H16+H17+H18+H19+H20</f>
        <v>3924000</v>
      </c>
    </row>
    <row r="16" spans="1:11" s="8" customFormat="1">
      <c r="A16" s="4" t="s">
        <v>19</v>
      </c>
      <c r="B16" s="4" t="s">
        <v>20</v>
      </c>
      <c r="C16" s="5" t="s">
        <v>55</v>
      </c>
      <c r="D16" s="6" t="s">
        <v>56</v>
      </c>
      <c r="E16" s="5">
        <v>100</v>
      </c>
      <c r="F16" s="6" t="s">
        <v>58</v>
      </c>
      <c r="G16" s="5" t="s">
        <v>57</v>
      </c>
      <c r="H16" s="7">
        <v>2640000</v>
      </c>
    </row>
    <row r="17" spans="1:8" s="8" customFormat="1">
      <c r="A17" s="4" t="s">
        <v>21</v>
      </c>
      <c r="B17" s="4" t="s">
        <v>22</v>
      </c>
      <c r="C17" s="5" t="s">
        <v>55</v>
      </c>
      <c r="D17" s="6" t="s">
        <v>56</v>
      </c>
      <c r="E17" s="5">
        <v>100</v>
      </c>
      <c r="F17" s="6" t="s">
        <v>58</v>
      </c>
      <c r="G17" s="5" t="s">
        <v>57</v>
      </c>
      <c r="H17" s="7">
        <v>60000</v>
      </c>
    </row>
    <row r="18" spans="1:8" s="8" customFormat="1" ht="37.5">
      <c r="A18" s="4" t="s">
        <v>23</v>
      </c>
      <c r="B18" s="4" t="s">
        <v>24</v>
      </c>
      <c r="C18" s="5" t="s">
        <v>55</v>
      </c>
      <c r="D18" s="6" t="s">
        <v>56</v>
      </c>
      <c r="E18" s="5">
        <v>100</v>
      </c>
      <c r="F18" s="6" t="s">
        <v>58</v>
      </c>
      <c r="G18" s="5" t="s">
        <v>57</v>
      </c>
      <c r="H18" s="7">
        <v>480000</v>
      </c>
    </row>
    <row r="19" spans="1:8" s="8" customFormat="1">
      <c r="A19" s="4" t="s">
        <v>26</v>
      </c>
      <c r="B19" s="4" t="s">
        <v>27</v>
      </c>
      <c r="C19" s="5" t="s">
        <v>55</v>
      </c>
      <c r="D19" s="6" t="s">
        <v>56</v>
      </c>
      <c r="E19" s="5">
        <v>100</v>
      </c>
      <c r="F19" s="6" t="s">
        <v>58</v>
      </c>
      <c r="G19" s="5" t="s">
        <v>57</v>
      </c>
      <c r="H19" s="7">
        <v>72000</v>
      </c>
    </row>
    <row r="20" spans="1:8" s="8" customFormat="1">
      <c r="A20" s="4" t="s">
        <v>28</v>
      </c>
      <c r="B20" s="4" t="s">
        <v>29</v>
      </c>
      <c r="C20" s="5" t="s">
        <v>55</v>
      </c>
      <c r="D20" s="6" t="s">
        <v>56</v>
      </c>
      <c r="E20" s="5">
        <v>100</v>
      </c>
      <c r="F20" s="6" t="s">
        <v>58</v>
      </c>
      <c r="G20" s="5" t="s">
        <v>57</v>
      </c>
      <c r="H20" s="7">
        <v>72000</v>
      </c>
    </row>
    <row r="21" spans="1:8" s="8" customFormat="1">
      <c r="A21" s="4" t="s">
        <v>34</v>
      </c>
      <c r="B21" s="4" t="s">
        <v>66</v>
      </c>
      <c r="C21" s="5" t="s">
        <v>55</v>
      </c>
      <c r="D21" s="6" t="s">
        <v>56</v>
      </c>
      <c r="E21" s="5">
        <v>100</v>
      </c>
      <c r="F21" s="6" t="s">
        <v>58</v>
      </c>
      <c r="G21" s="5" t="s">
        <v>57</v>
      </c>
      <c r="H21" s="7">
        <v>4800000</v>
      </c>
    </row>
    <row r="22" spans="1:8" s="8" customFormat="1">
      <c r="A22" s="4" t="s">
        <v>30</v>
      </c>
      <c r="B22" s="4" t="s">
        <v>31</v>
      </c>
      <c r="C22" s="5" t="s">
        <v>55</v>
      </c>
      <c r="D22" s="6" t="s">
        <v>56</v>
      </c>
      <c r="E22" s="5">
        <v>100</v>
      </c>
      <c r="F22" s="6" t="s">
        <v>58</v>
      </c>
      <c r="G22" s="5" t="s">
        <v>57</v>
      </c>
      <c r="H22" s="7">
        <v>5000</v>
      </c>
    </row>
    <row r="23" spans="1:8" s="8" customFormat="1">
      <c r="A23" s="4" t="s">
        <v>37</v>
      </c>
      <c r="B23" s="4" t="s">
        <v>38</v>
      </c>
      <c r="C23" s="5" t="s">
        <v>55</v>
      </c>
      <c r="D23" s="6" t="s">
        <v>56</v>
      </c>
      <c r="E23" s="5">
        <v>100</v>
      </c>
      <c r="F23" s="6" t="s">
        <v>58</v>
      </c>
      <c r="G23" s="5" t="s">
        <v>57</v>
      </c>
      <c r="H23" s="7">
        <v>1400000</v>
      </c>
    </row>
    <row r="24" spans="1:8" s="8" customFormat="1">
      <c r="A24" s="4" t="s">
        <v>32</v>
      </c>
      <c r="B24" s="4" t="s">
        <v>33</v>
      </c>
      <c r="C24" s="5" t="s">
        <v>55</v>
      </c>
      <c r="D24" s="6" t="s">
        <v>56</v>
      </c>
      <c r="E24" s="5">
        <v>100</v>
      </c>
      <c r="F24" s="6" t="s">
        <v>58</v>
      </c>
      <c r="G24" s="5" t="s">
        <v>57</v>
      </c>
      <c r="H24" s="7">
        <v>6000</v>
      </c>
    </row>
    <row r="25" spans="1:8" s="8" customFormat="1">
      <c r="A25" s="4" t="s">
        <v>83</v>
      </c>
      <c r="B25" s="4" t="s">
        <v>84</v>
      </c>
      <c r="C25" s="5" t="s">
        <v>55</v>
      </c>
      <c r="D25" s="6" t="s">
        <v>56</v>
      </c>
      <c r="E25" s="5">
        <v>100</v>
      </c>
      <c r="F25" s="6" t="s">
        <v>58</v>
      </c>
      <c r="G25" s="5" t="s">
        <v>57</v>
      </c>
      <c r="H25" s="7">
        <v>20000</v>
      </c>
    </row>
    <row r="26" spans="1:8" s="8" customFormat="1">
      <c r="A26" s="4" t="s">
        <v>85</v>
      </c>
      <c r="B26" s="4" t="s">
        <v>86</v>
      </c>
      <c r="C26" s="5" t="s">
        <v>55</v>
      </c>
      <c r="D26" s="6" t="s">
        <v>56</v>
      </c>
      <c r="E26" s="5">
        <v>100</v>
      </c>
      <c r="F26" s="6" t="s">
        <v>58</v>
      </c>
      <c r="G26" s="5" t="s">
        <v>57</v>
      </c>
      <c r="H26" s="7">
        <v>10000</v>
      </c>
    </row>
    <row r="27" spans="1:8" s="8" customFormat="1" ht="32.25">
      <c r="A27" s="25" t="s">
        <v>39</v>
      </c>
      <c r="B27" s="25" t="s">
        <v>40</v>
      </c>
      <c r="C27" s="26" t="s">
        <v>55</v>
      </c>
      <c r="D27" s="27" t="s">
        <v>56</v>
      </c>
      <c r="E27" s="26">
        <v>100</v>
      </c>
      <c r="F27" s="27" t="s">
        <v>58</v>
      </c>
      <c r="G27" s="26" t="s">
        <v>57</v>
      </c>
      <c r="H27" s="28"/>
    </row>
    <row r="28" spans="1:8" s="8" customFormat="1">
      <c r="A28" s="4" t="s">
        <v>81</v>
      </c>
      <c r="B28" s="4" t="s">
        <v>82</v>
      </c>
      <c r="C28" s="5" t="s">
        <v>55</v>
      </c>
      <c r="D28" s="6" t="s">
        <v>56</v>
      </c>
      <c r="E28" s="5">
        <v>100</v>
      </c>
      <c r="F28" s="6" t="s">
        <v>58</v>
      </c>
      <c r="G28" s="5" t="s">
        <v>57</v>
      </c>
      <c r="H28" s="7">
        <v>200000</v>
      </c>
    </row>
    <row r="29" spans="1:8" s="8" customFormat="1">
      <c r="A29" s="4" t="s">
        <v>41</v>
      </c>
      <c r="B29" s="4" t="s">
        <v>69</v>
      </c>
      <c r="C29" s="5" t="s">
        <v>55</v>
      </c>
      <c r="D29" s="6" t="s">
        <v>56</v>
      </c>
      <c r="E29" s="5">
        <v>100</v>
      </c>
      <c r="F29" s="6" t="s">
        <v>58</v>
      </c>
      <c r="G29" s="5" t="s">
        <v>57</v>
      </c>
      <c r="H29" s="7">
        <v>80000</v>
      </c>
    </row>
    <row r="30" spans="1:8" s="8" customFormat="1">
      <c r="A30" s="4" t="s">
        <v>87</v>
      </c>
      <c r="B30" s="4" t="s">
        <v>88</v>
      </c>
      <c r="C30" s="5" t="s">
        <v>55</v>
      </c>
      <c r="D30" s="6" t="s">
        <v>56</v>
      </c>
      <c r="E30" s="5">
        <v>100</v>
      </c>
      <c r="F30" s="6" t="s">
        <v>58</v>
      </c>
      <c r="G30" s="5" t="s">
        <v>57</v>
      </c>
      <c r="H30" s="7">
        <v>20000</v>
      </c>
    </row>
    <row r="31" spans="1:8" s="8" customFormat="1">
      <c r="A31" s="4" t="s">
        <v>77</v>
      </c>
      <c r="B31" s="4" t="s">
        <v>78</v>
      </c>
      <c r="C31" s="5" t="s">
        <v>55</v>
      </c>
      <c r="D31" s="6" t="s">
        <v>56</v>
      </c>
      <c r="E31" s="5">
        <v>100</v>
      </c>
      <c r="F31" s="6" t="s">
        <v>58</v>
      </c>
      <c r="G31" s="5" t="s">
        <v>57</v>
      </c>
      <c r="H31" s="7">
        <v>780000</v>
      </c>
    </row>
    <row r="32" spans="1:8" s="8" customFormat="1">
      <c r="A32" s="4" t="s">
        <v>79</v>
      </c>
      <c r="B32" s="4" t="s">
        <v>80</v>
      </c>
      <c r="C32" s="5" t="s">
        <v>55</v>
      </c>
      <c r="D32" s="6" t="s">
        <v>56</v>
      </c>
      <c r="E32" s="5">
        <v>100</v>
      </c>
      <c r="F32" s="6" t="s">
        <v>58</v>
      </c>
      <c r="G32" s="5" t="s">
        <v>57</v>
      </c>
      <c r="H32" s="7">
        <v>60000</v>
      </c>
    </row>
    <row r="33" spans="1:9" s="8" customFormat="1" ht="25.5" customHeight="1">
      <c r="A33" s="9" t="s">
        <v>42</v>
      </c>
      <c r="B33" s="9" t="s">
        <v>43</v>
      </c>
      <c r="C33" s="5" t="s">
        <v>55</v>
      </c>
      <c r="D33" s="6" t="s">
        <v>56</v>
      </c>
      <c r="E33" s="5">
        <v>100</v>
      </c>
      <c r="F33" s="6" t="s">
        <v>58</v>
      </c>
      <c r="G33" s="5" t="s">
        <v>57</v>
      </c>
      <c r="H33" s="14">
        <v>6000000</v>
      </c>
    </row>
    <row r="34" spans="1:9" s="8" customFormat="1" ht="25.5" customHeight="1">
      <c r="A34" s="9" t="s">
        <v>44</v>
      </c>
      <c r="B34" s="9" t="s">
        <v>73</v>
      </c>
      <c r="C34" s="5" t="s">
        <v>55</v>
      </c>
      <c r="D34" s="6" t="s">
        <v>56</v>
      </c>
      <c r="E34" s="5">
        <v>100</v>
      </c>
      <c r="F34" s="6" t="s">
        <v>58</v>
      </c>
      <c r="G34" s="5" t="s">
        <v>57</v>
      </c>
      <c r="H34" s="14">
        <v>780000</v>
      </c>
    </row>
    <row r="35" spans="1:9" s="8" customFormat="1" ht="37.5">
      <c r="A35" s="9" t="s">
        <v>44</v>
      </c>
      <c r="B35" s="4" t="s">
        <v>45</v>
      </c>
      <c r="C35" s="5" t="s">
        <v>55</v>
      </c>
      <c r="D35" s="6" t="s">
        <v>56</v>
      </c>
      <c r="E35" s="5">
        <v>100</v>
      </c>
      <c r="F35" s="6" t="s">
        <v>58</v>
      </c>
      <c r="G35" s="5" t="s">
        <v>57</v>
      </c>
      <c r="H35" s="14">
        <v>900000</v>
      </c>
    </row>
    <row r="36" spans="1:9" s="8" customFormat="1">
      <c r="A36" s="9" t="s">
        <v>89</v>
      </c>
      <c r="B36" s="4" t="s">
        <v>90</v>
      </c>
      <c r="C36" s="5" t="s">
        <v>55</v>
      </c>
      <c r="D36" s="6">
        <v>100</v>
      </c>
      <c r="E36" s="5">
        <v>100</v>
      </c>
      <c r="F36" s="6">
        <v>0</v>
      </c>
      <c r="G36" s="5" t="s">
        <v>57</v>
      </c>
      <c r="H36" s="14">
        <v>451728</v>
      </c>
    </row>
    <row r="37" spans="1:9" s="8" customFormat="1" ht="37.5">
      <c r="A37" s="9" t="s">
        <v>91</v>
      </c>
      <c r="B37" s="4" t="s">
        <v>92</v>
      </c>
      <c r="C37" s="5" t="s">
        <v>55</v>
      </c>
      <c r="D37" s="6">
        <v>100</v>
      </c>
      <c r="E37" s="5">
        <v>100</v>
      </c>
      <c r="F37" s="6">
        <v>0</v>
      </c>
      <c r="G37" s="5" t="s">
        <v>57</v>
      </c>
      <c r="H37" s="14">
        <v>5000000</v>
      </c>
    </row>
    <row r="38" spans="1:9" s="8" customFormat="1">
      <c r="A38" s="4" t="s">
        <v>71</v>
      </c>
      <c r="B38" s="4" t="s">
        <v>72</v>
      </c>
      <c r="C38" s="5" t="s">
        <v>55</v>
      </c>
      <c r="D38" s="6" t="s">
        <v>56</v>
      </c>
      <c r="E38" s="5">
        <v>100</v>
      </c>
      <c r="F38" s="6" t="s">
        <v>58</v>
      </c>
      <c r="G38" s="5" t="s">
        <v>57</v>
      </c>
      <c r="H38" s="14">
        <v>59122</v>
      </c>
    </row>
    <row r="39" spans="1:9" s="8" customFormat="1" ht="20.25">
      <c r="A39" s="4"/>
      <c r="B39" s="22" t="s">
        <v>61</v>
      </c>
      <c r="C39" s="22"/>
      <c r="D39" s="23"/>
      <c r="E39" s="22"/>
      <c r="F39" s="23"/>
      <c r="G39" s="22"/>
      <c r="H39" s="24">
        <f>SUM(H7:H38)</f>
        <v>108925000</v>
      </c>
      <c r="I39" s="12">
        <f>93898370-H39</f>
        <v>-15026630</v>
      </c>
    </row>
    <row r="40" spans="1:9" s="8" customFormat="1">
      <c r="A40" s="4"/>
      <c r="B40" s="4"/>
      <c r="C40" s="4"/>
      <c r="D40" s="4"/>
      <c r="E40" s="4"/>
      <c r="F40" s="4"/>
      <c r="G40" s="4"/>
      <c r="H40" s="4"/>
    </row>
    <row r="41" spans="1:9" s="8" customFormat="1" ht="30" customHeight="1">
      <c r="A41" s="61" t="s">
        <v>60</v>
      </c>
      <c r="B41" s="62"/>
      <c r="C41" s="63"/>
      <c r="D41" s="63"/>
      <c r="E41" s="63"/>
      <c r="F41" s="63"/>
      <c r="G41" s="63"/>
      <c r="H41" s="64"/>
    </row>
    <row r="42" spans="1:9" s="8" customFormat="1">
      <c r="A42" s="4" t="s">
        <v>0</v>
      </c>
      <c r="B42" s="4" t="s">
        <v>2</v>
      </c>
      <c r="C42" s="5" t="s">
        <v>55</v>
      </c>
      <c r="D42" s="6" t="s">
        <v>56</v>
      </c>
      <c r="E42" s="5">
        <v>100</v>
      </c>
      <c r="F42" s="6" t="s">
        <v>58</v>
      </c>
      <c r="G42" s="5" t="s">
        <v>57</v>
      </c>
      <c r="H42" s="7">
        <v>88609112</v>
      </c>
    </row>
    <row r="43" spans="1:9" s="8" customFormat="1">
      <c r="A43" s="4" t="s">
        <v>11</v>
      </c>
      <c r="B43" s="4" t="s">
        <v>12</v>
      </c>
      <c r="C43" s="5" t="s">
        <v>55</v>
      </c>
      <c r="D43" s="6" t="s">
        <v>56</v>
      </c>
      <c r="E43" s="5">
        <v>100</v>
      </c>
      <c r="F43" s="6" t="s">
        <v>58</v>
      </c>
      <c r="G43" s="5" t="s">
        <v>57</v>
      </c>
      <c r="H43" s="7">
        <v>6282390</v>
      </c>
    </row>
    <row r="44" spans="1:9" s="8" customFormat="1">
      <c r="A44" s="4" t="s">
        <v>13</v>
      </c>
      <c r="B44" s="4" t="s">
        <v>14</v>
      </c>
      <c r="C44" s="5" t="s">
        <v>55</v>
      </c>
      <c r="D44" s="6" t="s">
        <v>56</v>
      </c>
      <c r="E44" s="5">
        <v>100</v>
      </c>
      <c r="F44" s="6" t="s">
        <v>58</v>
      </c>
      <c r="G44" s="5" t="s">
        <v>57</v>
      </c>
      <c r="H44" s="7">
        <v>6291247</v>
      </c>
    </row>
    <row r="45" spans="1:9" s="8" customFormat="1" ht="37.5">
      <c r="A45" s="4" t="s">
        <v>15</v>
      </c>
      <c r="B45" s="4" t="s">
        <v>16</v>
      </c>
      <c r="C45" s="5" t="s">
        <v>55</v>
      </c>
      <c r="D45" s="6" t="s">
        <v>56</v>
      </c>
      <c r="E45" s="5">
        <v>100</v>
      </c>
      <c r="F45" s="6" t="s">
        <v>58</v>
      </c>
      <c r="G45" s="5" t="s">
        <v>57</v>
      </c>
      <c r="H45" s="7">
        <v>990373</v>
      </c>
    </row>
    <row r="46" spans="1:9" s="8" customFormat="1">
      <c r="A46" s="4" t="s">
        <v>25</v>
      </c>
      <c r="B46" s="4" t="s">
        <v>74</v>
      </c>
      <c r="C46" s="5" t="s">
        <v>55</v>
      </c>
      <c r="D46" s="6" t="s">
        <v>56</v>
      </c>
      <c r="E46" s="5">
        <v>100</v>
      </c>
      <c r="F46" s="6" t="s">
        <v>58</v>
      </c>
      <c r="G46" s="5" t="s">
        <v>57</v>
      </c>
      <c r="H46" s="7">
        <v>4860000</v>
      </c>
    </row>
    <row r="47" spans="1:9" s="8" customFormat="1" hidden="1">
      <c r="A47" s="4" t="s">
        <v>34</v>
      </c>
      <c r="B47" s="4" t="s">
        <v>66</v>
      </c>
      <c r="C47" s="5" t="s">
        <v>55</v>
      </c>
      <c r="D47" s="6" t="s">
        <v>56</v>
      </c>
      <c r="E47" s="5">
        <v>102</v>
      </c>
      <c r="F47" s="6" t="s">
        <v>58</v>
      </c>
      <c r="G47" s="5" t="s">
        <v>57</v>
      </c>
      <c r="H47" s="7"/>
    </row>
    <row r="48" spans="1:9" s="8" customFormat="1">
      <c r="A48" s="4" t="s">
        <v>34</v>
      </c>
      <c r="B48" s="4" t="s">
        <v>66</v>
      </c>
      <c r="C48" s="5" t="s">
        <v>55</v>
      </c>
      <c r="D48" s="6" t="s">
        <v>56</v>
      </c>
      <c r="E48" s="30">
        <v>102</v>
      </c>
      <c r="F48" s="31" t="s">
        <v>58</v>
      </c>
      <c r="G48" s="30" t="s">
        <v>57</v>
      </c>
      <c r="H48" s="32">
        <v>1000000</v>
      </c>
    </row>
    <row r="49" spans="1:10" s="8" customFormat="1">
      <c r="A49" s="4" t="s">
        <v>35</v>
      </c>
      <c r="B49" s="4" t="s">
        <v>36</v>
      </c>
      <c r="C49" s="5" t="s">
        <v>55</v>
      </c>
      <c r="D49" s="6" t="s">
        <v>56</v>
      </c>
      <c r="E49" s="5">
        <v>100</v>
      </c>
      <c r="F49" s="6" t="s">
        <v>58</v>
      </c>
      <c r="G49" s="5" t="s">
        <v>57</v>
      </c>
      <c r="H49" s="7">
        <v>4800000</v>
      </c>
    </row>
    <row r="50" spans="1:10" s="8" customFormat="1" hidden="1">
      <c r="A50" s="4" t="s">
        <v>42</v>
      </c>
      <c r="B50" s="4" t="s">
        <v>70</v>
      </c>
      <c r="C50" s="5" t="s">
        <v>55</v>
      </c>
      <c r="D50" s="6">
        <v>9995</v>
      </c>
      <c r="E50" s="5">
        <v>102</v>
      </c>
      <c r="F50" s="6" t="s">
        <v>58</v>
      </c>
      <c r="G50" s="5" t="s">
        <v>57</v>
      </c>
      <c r="H50" s="7"/>
      <c r="I50" s="12" t="e">
        <f>SUM(H47+#REF!+H50)</f>
        <v>#REF!</v>
      </c>
    </row>
    <row r="51" spans="1:10" s="8" customFormat="1">
      <c r="A51" s="9" t="s">
        <v>42</v>
      </c>
      <c r="B51" s="9" t="s">
        <v>43</v>
      </c>
      <c r="C51" s="5" t="s">
        <v>55</v>
      </c>
      <c r="D51" s="6" t="s">
        <v>56</v>
      </c>
      <c r="E51" s="30">
        <v>102</v>
      </c>
      <c r="F51" s="31" t="s">
        <v>58</v>
      </c>
      <c r="G51" s="30" t="s">
        <v>57</v>
      </c>
      <c r="H51" s="33">
        <v>3000000</v>
      </c>
      <c r="I51" s="12"/>
    </row>
    <row r="52" spans="1:10" s="8" customFormat="1" ht="20.25">
      <c r="A52" s="4"/>
      <c r="B52" s="22" t="s">
        <v>61</v>
      </c>
      <c r="C52" s="21"/>
      <c r="D52" s="21"/>
      <c r="E52" s="21"/>
      <c r="F52" s="21"/>
      <c r="G52" s="21"/>
      <c r="H52" s="29">
        <f>SUM(H42:H51)</f>
        <v>115833122</v>
      </c>
      <c r="J52" s="8" t="s">
        <v>76</v>
      </c>
    </row>
    <row r="53" spans="1:10" s="8" customFormat="1" ht="20.25">
      <c r="A53" s="4"/>
      <c r="B53" s="22" t="s">
        <v>62</v>
      </c>
      <c r="C53" s="21"/>
      <c r="D53" s="21"/>
      <c r="E53" s="21"/>
      <c r="F53" s="21"/>
      <c r="G53" s="21"/>
      <c r="H53" s="29">
        <f>H39+H52</f>
        <v>224758122</v>
      </c>
      <c r="I53" s="13">
        <v>215758122</v>
      </c>
      <c r="J53" s="12">
        <f>I53-H53</f>
        <v>-9000000</v>
      </c>
    </row>
    <row r="54" spans="1:10">
      <c r="A54" s="57" t="s">
        <v>67</v>
      </c>
      <c r="B54" s="58"/>
      <c r="C54" s="15"/>
      <c r="D54" s="16"/>
      <c r="E54" s="16"/>
      <c r="G54" s="57" t="s">
        <v>68</v>
      </c>
      <c r="H54" s="58"/>
    </row>
    <row r="55" spans="1:10" ht="30" customHeight="1">
      <c r="A55" s="56" t="s">
        <v>63</v>
      </c>
      <c r="B55" s="59"/>
      <c r="D55" s="56" t="s">
        <v>64</v>
      </c>
      <c r="E55" s="56"/>
      <c r="G55" s="56" t="s">
        <v>65</v>
      </c>
      <c r="H55" s="59"/>
      <c r="I55" s="17"/>
    </row>
    <row r="56" spans="1:10">
      <c r="J56" s="17"/>
    </row>
    <row r="57" spans="1:10" ht="21">
      <c r="F57" s="18"/>
    </row>
    <row r="58" spans="1:10">
      <c r="H58" s="17">
        <f>224758122-H53</f>
        <v>0</v>
      </c>
    </row>
    <row r="60" spans="1:10">
      <c r="H60" s="17">
        <f>224758122-H53</f>
        <v>0</v>
      </c>
    </row>
    <row r="61" spans="1:10">
      <c r="H61" s="17">
        <f>5000000-H60</f>
        <v>5000000</v>
      </c>
    </row>
  </sheetData>
  <mergeCells count="10">
    <mergeCell ref="D55:E55"/>
    <mergeCell ref="A54:B54"/>
    <mergeCell ref="A55:B55"/>
    <mergeCell ref="A1:H1"/>
    <mergeCell ref="A2:H2"/>
    <mergeCell ref="A3:H3"/>
    <mergeCell ref="G55:H55"/>
    <mergeCell ref="G54:H54"/>
    <mergeCell ref="A41:H41"/>
    <mergeCell ref="A6:H6"/>
  </mergeCells>
  <pageMargins left="0.70866141732283472" right="0.70866141732283472" top="0.74803149606299213" bottom="0.74803149606299213" header="0.31496062992125984" footer="0.31496062992125984"/>
  <pageSetup scale="53"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8:J207"/>
  <sheetViews>
    <sheetView tabSelected="1" view="pageBreakPreview" zoomScale="40" zoomScaleNormal="100" zoomScaleSheetLayoutView="40" workbookViewId="0">
      <selection activeCell="C4" sqref="C4"/>
    </sheetView>
  </sheetViews>
  <sheetFormatPr baseColWidth="10" defaultColWidth="11" defaultRowHeight="35.25"/>
  <cols>
    <col min="1" max="1" width="16.28515625" style="39" customWidth="1"/>
    <col min="2" max="2" width="214.5703125" style="39" customWidth="1"/>
    <col min="3" max="3" width="56.85546875" style="39" customWidth="1"/>
    <col min="4" max="4" width="95" style="39" customWidth="1"/>
    <col min="5" max="5" width="40.140625" style="39" customWidth="1"/>
    <col min="6" max="6" width="62.140625" style="39" customWidth="1"/>
    <col min="7" max="7" width="24.28515625" style="40" customWidth="1"/>
    <col min="8" max="8" width="21.140625" style="39" customWidth="1"/>
    <col min="9" max="9" width="20.85546875" style="40" bestFit="1" customWidth="1"/>
    <col min="10" max="10" width="25.5703125" style="39" customWidth="1"/>
    <col min="11" max="16384" width="11" style="39"/>
  </cols>
  <sheetData>
    <row r="8" spans="1:6">
      <c r="A8" s="70" t="s">
        <v>173</v>
      </c>
      <c r="B8" s="70"/>
      <c r="C8" s="70"/>
      <c r="D8" s="70"/>
    </row>
    <row r="9" spans="1:6">
      <c r="A9" s="70" t="s">
        <v>54</v>
      </c>
      <c r="B9" s="70"/>
      <c r="C9" s="70"/>
      <c r="D9" s="70"/>
      <c r="E9" s="34"/>
      <c r="F9" s="41"/>
    </row>
    <row r="10" spans="1:6" ht="36">
      <c r="A10" s="70"/>
      <c r="B10" s="70"/>
      <c r="C10" s="70"/>
      <c r="D10" s="70"/>
      <c r="E10" s="42"/>
      <c r="F10" s="41"/>
    </row>
    <row r="11" spans="1:6" ht="36">
      <c r="A11" s="70" t="s">
        <v>93</v>
      </c>
      <c r="B11" s="70"/>
      <c r="C11" s="70"/>
      <c r="D11" s="70"/>
      <c r="E11" s="42"/>
      <c r="F11" s="41"/>
    </row>
    <row r="12" spans="1:6">
      <c r="A12" s="70">
        <v>2021</v>
      </c>
      <c r="B12" s="70"/>
      <c r="C12" s="70"/>
      <c r="D12" s="70"/>
      <c r="E12" s="34"/>
      <c r="F12" s="41"/>
    </row>
    <row r="13" spans="1:6">
      <c r="A13" s="70" t="s">
        <v>192</v>
      </c>
      <c r="B13" s="70"/>
      <c r="C13" s="70"/>
      <c r="D13" s="70"/>
      <c r="E13" s="34"/>
      <c r="F13" s="41"/>
    </row>
    <row r="14" spans="1:6" ht="69.75">
      <c r="A14" s="35"/>
      <c r="B14" s="36" t="s">
        <v>94</v>
      </c>
      <c r="C14" s="36" t="s">
        <v>116</v>
      </c>
      <c r="D14" s="36" t="s">
        <v>121</v>
      </c>
      <c r="E14" s="35"/>
      <c r="F14" s="35"/>
    </row>
    <row r="15" spans="1:6">
      <c r="A15" s="37"/>
      <c r="B15" s="37"/>
      <c r="C15" s="37"/>
      <c r="D15" s="37"/>
      <c r="E15" s="37"/>
      <c r="F15" s="37"/>
    </row>
    <row r="16" spans="1:6">
      <c r="A16" s="68" t="s">
        <v>59</v>
      </c>
      <c r="B16" s="68"/>
      <c r="C16" s="69"/>
      <c r="D16" s="38"/>
      <c r="E16" s="38"/>
      <c r="F16" s="38"/>
    </row>
    <row r="17" spans="1:9">
      <c r="A17" s="67" t="s">
        <v>95</v>
      </c>
      <c r="B17" s="67"/>
      <c r="C17" s="67"/>
      <c r="D17" s="43"/>
      <c r="E17" s="43"/>
      <c r="F17" s="43"/>
    </row>
    <row r="18" spans="1:9">
      <c r="A18" s="67" t="s">
        <v>96</v>
      </c>
      <c r="B18" s="67"/>
      <c r="C18" s="44">
        <f>C19+C20+C21+C22+C23+C26+C27+C28</f>
        <v>113749893</v>
      </c>
      <c r="D18" s="44">
        <f>D19+D22+D23+D26+D27+D28</f>
        <v>-25858416.93</v>
      </c>
      <c r="E18" s="44"/>
      <c r="F18" s="44"/>
    </row>
    <row r="19" spans="1:9" s="34" customFormat="1" ht="34.5">
      <c r="A19" s="45"/>
      <c r="B19" s="45" t="s">
        <v>128</v>
      </c>
      <c r="C19" s="46">
        <v>60853571</v>
      </c>
      <c r="D19" s="46">
        <v>-26615687</v>
      </c>
      <c r="E19" s="46"/>
      <c r="F19" s="46"/>
      <c r="G19" s="47"/>
      <c r="H19" s="47"/>
      <c r="I19" s="47"/>
    </row>
    <row r="20" spans="1:9" s="34" customFormat="1" ht="34.5">
      <c r="A20" s="45"/>
      <c r="B20" s="45" t="s">
        <v>169</v>
      </c>
      <c r="C20" s="46">
        <v>24000000</v>
      </c>
      <c r="D20" s="46">
        <v>-24000000</v>
      </c>
      <c r="E20" s="46"/>
      <c r="F20" s="46"/>
      <c r="G20" s="47"/>
      <c r="H20" s="47"/>
      <c r="I20" s="47"/>
    </row>
    <row r="21" spans="1:9" s="34" customFormat="1" ht="34.5">
      <c r="A21" s="45"/>
      <c r="B21" s="45" t="s">
        <v>168</v>
      </c>
      <c r="C21" s="46">
        <v>0</v>
      </c>
      <c r="D21" s="46">
        <v>24000000</v>
      </c>
      <c r="E21" s="46"/>
      <c r="F21" s="46"/>
      <c r="G21" s="47"/>
      <c r="H21" s="47"/>
      <c r="I21" s="47"/>
    </row>
    <row r="22" spans="1:9" s="34" customFormat="1" ht="34.5">
      <c r="A22" s="45"/>
      <c r="B22" s="45" t="s">
        <v>98</v>
      </c>
      <c r="C22" s="46">
        <v>2997167</v>
      </c>
      <c r="D22" s="46"/>
      <c r="E22" s="46"/>
      <c r="F22" s="46"/>
      <c r="G22" s="47"/>
      <c r="I22" s="47"/>
    </row>
    <row r="23" spans="1:9" s="34" customFormat="1" ht="34.5">
      <c r="A23" s="45"/>
      <c r="B23" s="45" t="s">
        <v>97</v>
      </c>
      <c r="C23" s="46">
        <v>12571000</v>
      </c>
      <c r="D23" s="46">
        <v>429000</v>
      </c>
      <c r="E23" s="46"/>
      <c r="F23" s="46"/>
      <c r="G23" s="47"/>
      <c r="I23" s="47"/>
    </row>
    <row r="24" spans="1:9" s="34" customFormat="1" ht="34.5">
      <c r="A24" s="45"/>
      <c r="B24" s="45" t="s">
        <v>126</v>
      </c>
      <c r="C24" s="46">
        <v>0</v>
      </c>
      <c r="D24" s="46">
        <v>19203911.539999999</v>
      </c>
      <c r="E24" s="46"/>
      <c r="F24" s="46"/>
      <c r="G24" s="47"/>
      <c r="I24" s="47"/>
    </row>
    <row r="25" spans="1:9" s="34" customFormat="1" ht="34.5">
      <c r="A25" s="45"/>
      <c r="B25" s="45" t="s">
        <v>127</v>
      </c>
      <c r="C25" s="46">
        <v>0</v>
      </c>
      <c r="D25" s="46">
        <v>6853582.8399999999</v>
      </c>
      <c r="E25" s="46"/>
      <c r="F25" s="46"/>
      <c r="G25" s="47"/>
      <c r="I25" s="47"/>
    </row>
    <row r="26" spans="1:9" s="34" customFormat="1" ht="34.5">
      <c r="A26" s="45"/>
      <c r="B26" s="45" t="s">
        <v>129</v>
      </c>
      <c r="C26" s="46">
        <v>3432294</v>
      </c>
      <c r="D26" s="46">
        <v>0</v>
      </c>
      <c r="E26" s="46"/>
      <c r="F26" s="46"/>
      <c r="G26" s="47"/>
      <c r="I26" s="47"/>
    </row>
    <row r="27" spans="1:9" s="34" customFormat="1" ht="34.5">
      <c r="A27" s="45"/>
      <c r="B27" s="45" t="s">
        <v>100</v>
      </c>
      <c r="C27" s="46">
        <v>351000</v>
      </c>
      <c r="D27" s="46">
        <v>297000</v>
      </c>
      <c r="E27" s="46"/>
      <c r="F27" s="46"/>
      <c r="G27" s="47"/>
      <c r="I27" s="47"/>
    </row>
    <row r="28" spans="1:9" s="34" customFormat="1" ht="34.5">
      <c r="A28" s="45"/>
      <c r="B28" s="45" t="s">
        <v>101</v>
      </c>
      <c r="C28" s="46">
        <f>4415989+4473255+655617</f>
        <v>9544861</v>
      </c>
      <c r="D28" s="46">
        <v>31270.07</v>
      </c>
      <c r="E28" s="46"/>
      <c r="F28" s="46"/>
      <c r="G28" s="47"/>
      <c r="I28" s="47"/>
    </row>
    <row r="29" spans="1:9" s="34" customFormat="1" ht="34.5">
      <c r="A29" s="45"/>
      <c r="B29" s="45"/>
      <c r="C29" s="46"/>
      <c r="D29" s="46"/>
      <c r="E29" s="46"/>
      <c r="F29" s="46"/>
      <c r="G29" s="47"/>
      <c r="I29" s="47"/>
    </row>
    <row r="30" spans="1:9" s="34" customFormat="1" ht="34.5">
      <c r="A30" s="67" t="s">
        <v>102</v>
      </c>
      <c r="B30" s="67"/>
      <c r="C30" s="44">
        <f>C31+C32+C33+C34+C39+C40+C41+C42+C43</f>
        <v>18965000</v>
      </c>
      <c r="D30" s="44">
        <f>SUM(D31:D43)</f>
        <v>34138819.379999995</v>
      </c>
      <c r="E30" s="44"/>
      <c r="F30" s="44"/>
      <c r="G30" s="47"/>
      <c r="I30" s="47"/>
    </row>
    <row r="31" spans="1:9" s="34" customFormat="1" ht="34.5">
      <c r="A31" s="45"/>
      <c r="B31" s="45" t="s">
        <v>103</v>
      </c>
      <c r="C31" s="46">
        <f>3420000+3600000+2000+600000+162000+186000</f>
        <v>7970000</v>
      </c>
      <c r="D31" s="46">
        <v>-1477815.71</v>
      </c>
      <c r="E31" s="46"/>
      <c r="F31" s="46"/>
      <c r="G31" s="47"/>
      <c r="H31" s="48"/>
      <c r="I31" s="47"/>
    </row>
    <row r="32" spans="1:9" s="34" customFormat="1" ht="34.5">
      <c r="A32" s="45"/>
      <c r="B32" s="45" t="s">
        <v>130</v>
      </c>
      <c r="C32" s="46">
        <v>0</v>
      </c>
      <c r="D32" s="46">
        <v>1500000</v>
      </c>
      <c r="E32" s="46"/>
      <c r="F32" s="46"/>
      <c r="G32" s="47"/>
      <c r="H32" s="48"/>
      <c r="I32" s="47"/>
    </row>
    <row r="33" spans="1:9" s="34" customFormat="1" ht="34.5">
      <c r="A33" s="45"/>
      <c r="B33" s="45" t="s">
        <v>104</v>
      </c>
      <c r="C33" s="46">
        <f>3800000+200000</f>
        <v>4000000</v>
      </c>
      <c r="D33" s="46">
        <v>-275235.62</v>
      </c>
      <c r="E33" s="46"/>
      <c r="F33" s="46"/>
      <c r="G33" s="47"/>
      <c r="I33" s="47"/>
    </row>
    <row r="34" spans="1:9" s="34" customFormat="1" ht="34.5">
      <c r="A34" s="45"/>
      <c r="B34" s="45" t="s">
        <v>105</v>
      </c>
      <c r="C34" s="46">
        <v>5000</v>
      </c>
      <c r="D34" s="46">
        <v>379499.74</v>
      </c>
      <c r="E34" s="46"/>
      <c r="F34" s="46"/>
      <c r="G34" s="47"/>
      <c r="I34" s="47"/>
    </row>
    <row r="35" spans="1:9" s="34" customFormat="1" ht="34.5">
      <c r="A35" s="45"/>
      <c r="B35" s="45" t="s">
        <v>187</v>
      </c>
      <c r="C35" s="46">
        <v>0</v>
      </c>
      <c r="D35" s="46">
        <v>154499.74</v>
      </c>
      <c r="E35" s="46"/>
      <c r="F35" s="46"/>
      <c r="G35" s="47"/>
      <c r="I35" s="47"/>
    </row>
    <row r="36" spans="1:9" s="34" customFormat="1" ht="34.5">
      <c r="A36" s="45"/>
      <c r="B36" s="45" t="s">
        <v>191</v>
      </c>
      <c r="C36" s="46">
        <v>0</v>
      </c>
      <c r="D36" s="46">
        <v>30000</v>
      </c>
      <c r="E36" s="46"/>
      <c r="F36" s="46"/>
      <c r="G36" s="47"/>
      <c r="I36" s="47"/>
    </row>
    <row r="37" spans="1:9" s="34" customFormat="1" ht="34.5">
      <c r="A37" s="45"/>
      <c r="B37" s="45" t="s">
        <v>188</v>
      </c>
      <c r="C37" s="46"/>
      <c r="D37" s="46">
        <v>45000</v>
      </c>
      <c r="E37" s="46"/>
      <c r="F37" s="46"/>
      <c r="G37" s="47"/>
      <c r="I37" s="47"/>
    </row>
    <row r="38" spans="1:9" s="34" customFormat="1" ht="34.5">
      <c r="A38" s="45"/>
      <c r="B38" s="45" t="s">
        <v>172</v>
      </c>
      <c r="C38" s="46">
        <v>0</v>
      </c>
      <c r="D38" s="46">
        <v>350000</v>
      </c>
      <c r="E38" s="46"/>
      <c r="F38" s="46"/>
      <c r="G38" s="47"/>
      <c r="I38" s="47"/>
    </row>
    <row r="39" spans="1:9" s="34" customFormat="1" ht="34.5">
      <c r="A39" s="45"/>
      <c r="B39" s="45" t="s">
        <v>189</v>
      </c>
      <c r="C39" s="46">
        <v>400000</v>
      </c>
      <c r="D39" s="46">
        <v>250000</v>
      </c>
      <c r="E39" s="46"/>
      <c r="F39" s="46"/>
      <c r="G39" s="47"/>
      <c r="I39" s="47"/>
    </row>
    <row r="40" spans="1:9" s="34" customFormat="1" ht="34.5">
      <c r="A40" s="45"/>
      <c r="B40" s="45" t="s">
        <v>190</v>
      </c>
      <c r="C40" s="46">
        <v>1400000</v>
      </c>
      <c r="D40" s="46">
        <v>444871.23</v>
      </c>
      <c r="E40" s="46"/>
      <c r="F40" s="46"/>
      <c r="G40" s="47"/>
      <c r="I40" s="47"/>
    </row>
    <row r="41" spans="1:9" s="34" customFormat="1" ht="69">
      <c r="A41" s="45"/>
      <c r="B41" s="45" t="s">
        <v>122</v>
      </c>
      <c r="C41" s="46">
        <f>750000+100000+1750000</f>
        <v>2600000</v>
      </c>
      <c r="D41" s="46">
        <v>9866000</v>
      </c>
      <c r="E41" s="46"/>
      <c r="F41" s="46"/>
      <c r="G41" s="47"/>
      <c r="I41" s="47"/>
    </row>
    <row r="42" spans="1:9" s="34" customFormat="1" ht="69">
      <c r="A42" s="45"/>
      <c r="B42" s="45" t="s">
        <v>107</v>
      </c>
      <c r="C42" s="46">
        <f>10000+50000+30000</f>
        <v>90000</v>
      </c>
      <c r="D42" s="46">
        <v>14872000</v>
      </c>
      <c r="E42" s="46"/>
      <c r="F42" s="46"/>
      <c r="G42" s="47"/>
      <c r="I42" s="47"/>
    </row>
    <row r="43" spans="1:9" s="34" customFormat="1" ht="34.5">
      <c r="A43" s="45"/>
      <c r="B43" s="45" t="s">
        <v>108</v>
      </c>
      <c r="C43" s="46">
        <v>2500000</v>
      </c>
      <c r="D43" s="46">
        <v>8000000</v>
      </c>
      <c r="E43" s="46"/>
      <c r="F43" s="46"/>
      <c r="G43" s="47"/>
      <c r="I43" s="47"/>
    </row>
    <row r="44" spans="1:9" s="34" customFormat="1" ht="34.5">
      <c r="A44" s="45"/>
      <c r="B44" s="45"/>
      <c r="C44" s="46"/>
      <c r="D44" s="46"/>
      <c r="E44" s="46"/>
      <c r="F44" s="46"/>
      <c r="G44" s="47"/>
      <c r="I44" s="47"/>
    </row>
    <row r="45" spans="1:9" s="34" customFormat="1" ht="34.5">
      <c r="A45" s="67" t="s">
        <v>109</v>
      </c>
      <c r="B45" s="67"/>
      <c r="C45" s="44">
        <f>C46+C48+C52+C54</f>
        <v>7558000</v>
      </c>
      <c r="D45" s="44">
        <f>SUM(D46:D54)</f>
        <v>6726850.04</v>
      </c>
      <c r="E45" s="44"/>
      <c r="F45" s="44"/>
      <c r="G45" s="47"/>
      <c r="I45" s="47"/>
    </row>
    <row r="46" spans="1:9" s="34" customFormat="1" ht="34.5">
      <c r="A46" s="45"/>
      <c r="B46" s="45" t="s">
        <v>110</v>
      </c>
      <c r="C46" s="46">
        <f>960000+30000</f>
        <v>990000</v>
      </c>
      <c r="D46" s="46">
        <v>181350</v>
      </c>
      <c r="E46" s="46"/>
      <c r="F46" s="46"/>
      <c r="G46" s="47"/>
      <c r="I46" s="47"/>
    </row>
    <row r="47" spans="1:9" s="34" customFormat="1" ht="34.5">
      <c r="A47" s="45"/>
      <c r="B47" s="45" t="s">
        <v>123</v>
      </c>
      <c r="C47" s="46">
        <v>0</v>
      </c>
      <c r="D47" s="46">
        <v>-1200000</v>
      </c>
      <c r="E47" s="46"/>
      <c r="F47" s="46"/>
      <c r="G47" s="47"/>
      <c r="I47" s="47"/>
    </row>
    <row r="48" spans="1:9" s="34" customFormat="1" ht="34.5">
      <c r="A48" s="45"/>
      <c r="B48" s="45" t="s">
        <v>111</v>
      </c>
      <c r="C48" s="46">
        <f>700000+180000+8000</f>
        <v>888000</v>
      </c>
      <c r="D48" s="46">
        <v>1725000</v>
      </c>
      <c r="E48" s="46"/>
      <c r="F48" s="46"/>
      <c r="G48" s="47"/>
      <c r="I48" s="47"/>
    </row>
    <row r="49" spans="1:9" s="34" customFormat="1" ht="34.5">
      <c r="A49" s="45"/>
      <c r="B49" s="45" t="s">
        <v>131</v>
      </c>
      <c r="C49" s="46">
        <v>0</v>
      </c>
      <c r="D49" s="46">
        <v>0</v>
      </c>
      <c r="E49" s="46"/>
      <c r="F49" s="46"/>
      <c r="G49" s="47"/>
      <c r="I49" s="47"/>
    </row>
    <row r="50" spans="1:9" s="34" customFormat="1" ht="34.5">
      <c r="A50" s="45"/>
      <c r="B50" s="45" t="s">
        <v>132</v>
      </c>
      <c r="C50" s="46">
        <v>0</v>
      </c>
      <c r="D50" s="46">
        <v>637500</v>
      </c>
      <c r="E50" s="46"/>
      <c r="F50" s="46"/>
      <c r="G50" s="47"/>
      <c r="I50" s="47"/>
    </row>
    <row r="51" spans="1:9" s="34" customFormat="1" ht="69">
      <c r="A51" s="45"/>
      <c r="B51" s="45" t="s">
        <v>133</v>
      </c>
      <c r="C51" s="46">
        <v>0</v>
      </c>
      <c r="D51" s="46">
        <v>58000</v>
      </c>
      <c r="E51" s="46"/>
      <c r="F51" s="46"/>
      <c r="G51" s="47"/>
      <c r="I51" s="47"/>
    </row>
    <row r="52" spans="1:9" s="34" customFormat="1" ht="69">
      <c r="A52" s="45"/>
      <c r="B52" s="45" t="s">
        <v>112</v>
      </c>
      <c r="C52" s="46">
        <v>3600000</v>
      </c>
      <c r="D52" s="46">
        <v>4600000</v>
      </c>
      <c r="E52" s="46"/>
      <c r="F52" s="46"/>
      <c r="G52" s="47"/>
      <c r="I52" s="47"/>
    </row>
    <row r="53" spans="1:9" s="34" customFormat="1" ht="69">
      <c r="A53" s="45"/>
      <c r="B53" s="45" t="s">
        <v>134</v>
      </c>
      <c r="C53" s="46"/>
      <c r="D53" s="46"/>
      <c r="E53" s="46"/>
      <c r="F53" s="46"/>
      <c r="G53" s="47"/>
      <c r="I53" s="47"/>
    </row>
    <row r="54" spans="1:9" s="34" customFormat="1" ht="34.5">
      <c r="A54" s="45"/>
      <c r="B54" s="45" t="s">
        <v>113</v>
      </c>
      <c r="C54" s="46">
        <f>780000+1300000</f>
        <v>2080000</v>
      </c>
      <c r="D54" s="46">
        <v>725000.04</v>
      </c>
      <c r="E54" s="46"/>
      <c r="F54" s="46"/>
      <c r="G54" s="47"/>
      <c r="I54" s="47"/>
    </row>
    <row r="55" spans="1:9" s="34" customFormat="1" ht="34.5">
      <c r="A55" s="45"/>
      <c r="B55" s="45"/>
      <c r="C55" s="46"/>
      <c r="D55" s="46"/>
      <c r="E55" s="46"/>
      <c r="F55" s="46"/>
      <c r="G55" s="47"/>
      <c r="I55" s="47"/>
    </row>
    <row r="56" spans="1:9" s="34" customFormat="1" ht="34.5">
      <c r="A56" s="67" t="s">
        <v>135</v>
      </c>
      <c r="B56" s="67"/>
      <c r="C56" s="46">
        <f>SUM(C57:C63)</f>
        <v>0</v>
      </c>
      <c r="D56" s="46">
        <f t="shared" ref="D56:E56" si="0">SUM(D57:D63)</f>
        <v>0</v>
      </c>
      <c r="E56" s="46"/>
      <c r="F56" s="46"/>
      <c r="G56" s="47"/>
      <c r="I56" s="47"/>
    </row>
    <row r="57" spans="1:9" s="34" customFormat="1" ht="69">
      <c r="A57" s="45"/>
      <c r="B57" s="45" t="s">
        <v>136</v>
      </c>
      <c r="C57" s="46">
        <v>0</v>
      </c>
      <c r="D57" s="46">
        <v>0</v>
      </c>
      <c r="E57" s="46"/>
      <c r="F57" s="46"/>
      <c r="G57" s="47"/>
      <c r="I57" s="47"/>
    </row>
    <row r="58" spans="1:9" s="34" customFormat="1" ht="69">
      <c r="A58" s="45"/>
      <c r="B58" s="45" t="s">
        <v>137</v>
      </c>
      <c r="C58" s="46">
        <v>0</v>
      </c>
      <c r="D58" s="46">
        <v>0</v>
      </c>
      <c r="E58" s="46"/>
      <c r="F58" s="46"/>
      <c r="G58" s="47"/>
      <c r="I58" s="47"/>
    </row>
    <row r="59" spans="1:9" s="34" customFormat="1" ht="69">
      <c r="A59" s="45"/>
      <c r="B59" s="45" t="s">
        <v>138</v>
      </c>
      <c r="C59" s="46">
        <v>0</v>
      </c>
      <c r="D59" s="46">
        <v>0</v>
      </c>
      <c r="E59" s="46"/>
      <c r="F59" s="46"/>
      <c r="G59" s="47"/>
      <c r="I59" s="47"/>
    </row>
    <row r="60" spans="1:9" s="34" customFormat="1" ht="69">
      <c r="A60" s="45"/>
      <c r="B60" s="45" t="s">
        <v>140</v>
      </c>
      <c r="C60" s="46">
        <v>0</v>
      </c>
      <c r="D60" s="46">
        <v>0</v>
      </c>
      <c r="E60" s="46"/>
      <c r="F60" s="46"/>
      <c r="G60" s="47"/>
      <c r="I60" s="47"/>
    </row>
    <row r="61" spans="1:9" s="34" customFormat="1" ht="69">
      <c r="A61" s="45"/>
      <c r="B61" s="45" t="s">
        <v>139</v>
      </c>
      <c r="C61" s="46">
        <v>0</v>
      </c>
      <c r="D61" s="46">
        <v>0</v>
      </c>
      <c r="E61" s="46"/>
      <c r="F61" s="46"/>
      <c r="G61" s="47"/>
      <c r="I61" s="47"/>
    </row>
    <row r="62" spans="1:9" s="34" customFormat="1" ht="69">
      <c r="A62" s="45"/>
      <c r="B62" s="45" t="s">
        <v>141</v>
      </c>
      <c r="C62" s="46">
        <v>0</v>
      </c>
      <c r="D62" s="46">
        <v>0</v>
      </c>
      <c r="E62" s="46"/>
      <c r="F62" s="46"/>
      <c r="G62" s="47"/>
      <c r="I62" s="47"/>
    </row>
    <row r="63" spans="1:9" s="34" customFormat="1" ht="69">
      <c r="A63" s="45"/>
      <c r="B63" s="45" t="s">
        <v>142</v>
      </c>
      <c r="C63" s="46">
        <v>0</v>
      </c>
      <c r="D63" s="46"/>
      <c r="E63" s="46"/>
      <c r="F63" s="46"/>
      <c r="G63" s="47"/>
      <c r="I63" s="47"/>
    </row>
    <row r="64" spans="1:9" s="34" customFormat="1" ht="34.5">
      <c r="A64" s="45"/>
      <c r="B64" s="45"/>
      <c r="C64" s="46"/>
      <c r="D64" s="46"/>
      <c r="E64" s="46"/>
      <c r="F64" s="46"/>
      <c r="G64" s="47"/>
      <c r="I64" s="47"/>
    </row>
    <row r="65" spans="1:9" s="34" customFormat="1" ht="34.5">
      <c r="A65" s="67" t="s">
        <v>143</v>
      </c>
      <c r="B65" s="67"/>
      <c r="C65" s="46">
        <f>SUM(C66:C72)</f>
        <v>0</v>
      </c>
      <c r="D65" s="46">
        <f t="shared" ref="D65:E65" si="1">SUM(D66:D72)</f>
        <v>0</v>
      </c>
      <c r="E65" s="46"/>
      <c r="F65" s="46"/>
      <c r="G65" s="47"/>
      <c r="I65" s="47"/>
    </row>
    <row r="66" spans="1:9" s="34" customFormat="1" ht="69">
      <c r="A66" s="45"/>
      <c r="B66" s="45" t="s">
        <v>144</v>
      </c>
      <c r="C66" s="46">
        <v>0</v>
      </c>
      <c r="D66" s="46">
        <v>0</v>
      </c>
      <c r="E66" s="46"/>
      <c r="F66" s="46"/>
      <c r="G66" s="47"/>
      <c r="I66" s="47"/>
    </row>
    <row r="67" spans="1:9" s="34" customFormat="1" ht="69">
      <c r="A67" s="45"/>
      <c r="B67" s="45" t="s">
        <v>145</v>
      </c>
      <c r="C67" s="46">
        <v>0</v>
      </c>
      <c r="D67" s="46">
        <v>0</v>
      </c>
      <c r="E67" s="46"/>
      <c r="F67" s="46"/>
      <c r="G67" s="47"/>
      <c r="I67" s="47"/>
    </row>
    <row r="68" spans="1:9" s="34" customFormat="1" ht="69">
      <c r="A68" s="45"/>
      <c r="B68" s="45" t="s">
        <v>146</v>
      </c>
      <c r="C68" s="46">
        <v>0</v>
      </c>
      <c r="D68" s="46">
        <v>0</v>
      </c>
      <c r="E68" s="46"/>
      <c r="F68" s="46"/>
      <c r="G68" s="47"/>
      <c r="I68" s="47"/>
    </row>
    <row r="69" spans="1:9" s="34" customFormat="1" ht="69">
      <c r="A69" s="45"/>
      <c r="B69" s="45" t="s">
        <v>147</v>
      </c>
      <c r="C69" s="46">
        <v>0</v>
      </c>
      <c r="D69" s="46">
        <v>0</v>
      </c>
      <c r="E69" s="46"/>
      <c r="F69" s="46"/>
      <c r="G69" s="47"/>
      <c r="I69" s="47"/>
    </row>
    <row r="70" spans="1:9" s="34" customFormat="1" ht="69">
      <c r="A70" s="45"/>
      <c r="B70" s="45" t="s">
        <v>148</v>
      </c>
      <c r="C70" s="46">
        <v>0</v>
      </c>
      <c r="D70" s="46">
        <v>0</v>
      </c>
      <c r="E70" s="46"/>
      <c r="F70" s="46"/>
      <c r="G70" s="47"/>
      <c r="I70" s="47"/>
    </row>
    <row r="71" spans="1:9" s="34" customFormat="1" ht="69">
      <c r="A71" s="45"/>
      <c r="B71" s="45" t="s">
        <v>149</v>
      </c>
      <c r="C71" s="46">
        <v>0</v>
      </c>
      <c r="D71" s="46">
        <v>0</v>
      </c>
      <c r="E71" s="46"/>
      <c r="F71" s="46"/>
      <c r="G71" s="47"/>
      <c r="I71" s="47"/>
    </row>
    <row r="72" spans="1:9" s="34" customFormat="1" ht="69">
      <c r="A72" s="45"/>
      <c r="B72" s="45" t="s">
        <v>150</v>
      </c>
      <c r="C72" s="46">
        <v>0</v>
      </c>
      <c r="D72" s="46"/>
      <c r="E72" s="46"/>
      <c r="F72" s="46"/>
      <c r="G72" s="47"/>
      <c r="I72" s="47"/>
    </row>
    <row r="73" spans="1:9" s="34" customFormat="1" ht="34.5">
      <c r="A73" s="45"/>
      <c r="B73" s="45"/>
      <c r="C73" s="46"/>
      <c r="D73" s="46"/>
      <c r="E73" s="46"/>
      <c r="F73" s="46"/>
      <c r="G73" s="47"/>
      <c r="I73" s="47"/>
    </row>
    <row r="74" spans="1:9" s="34" customFormat="1" ht="34.5">
      <c r="A74" s="67" t="s">
        <v>115</v>
      </c>
      <c r="B74" s="67"/>
      <c r="C74" s="44">
        <f>C75+C76+C77+C78+C79+C80+C81+C82+C83</f>
        <v>13802107</v>
      </c>
      <c r="D74" s="44">
        <f>SUM(D75:D79)</f>
        <v>519427.98</v>
      </c>
      <c r="E74" s="44"/>
      <c r="F74" s="44"/>
      <c r="G74" s="47"/>
      <c r="I74" s="47"/>
    </row>
    <row r="75" spans="1:9" s="34" customFormat="1" ht="34.5">
      <c r="A75" s="45"/>
      <c r="B75" s="45" t="s">
        <v>114</v>
      </c>
      <c r="C75" s="46">
        <v>1300000</v>
      </c>
      <c r="D75" s="46">
        <v>3033000</v>
      </c>
      <c r="E75" s="46"/>
      <c r="F75" s="46"/>
      <c r="G75" s="47"/>
      <c r="I75" s="47"/>
    </row>
    <row r="76" spans="1:9" s="34" customFormat="1" ht="69">
      <c r="A76" s="45"/>
      <c r="B76" s="45" t="s">
        <v>151</v>
      </c>
      <c r="C76" s="46">
        <v>0</v>
      </c>
      <c r="D76" s="46">
        <v>160000</v>
      </c>
      <c r="E76" s="46"/>
      <c r="F76" s="46"/>
      <c r="G76" s="47"/>
      <c r="I76" s="47"/>
    </row>
    <row r="77" spans="1:9" s="34" customFormat="1" ht="34.5">
      <c r="A77" s="49"/>
      <c r="B77" s="49" t="s">
        <v>124</v>
      </c>
      <c r="C77" s="50">
        <v>0</v>
      </c>
      <c r="D77" s="50"/>
      <c r="E77" s="46"/>
      <c r="F77" s="46"/>
      <c r="G77" s="47"/>
      <c r="I77" s="47"/>
    </row>
    <row r="78" spans="1:9" s="34" customFormat="1" ht="34.5">
      <c r="A78" s="49"/>
      <c r="B78" s="49" t="s">
        <v>152</v>
      </c>
      <c r="C78" s="50">
        <v>4002107</v>
      </c>
      <c r="D78" s="50">
        <f>-4002107</f>
        <v>-4002107</v>
      </c>
      <c r="E78" s="46"/>
      <c r="F78" s="46"/>
      <c r="G78" s="47"/>
      <c r="I78" s="47"/>
    </row>
    <row r="79" spans="1:9" s="34" customFormat="1" ht="34.5">
      <c r="A79" s="49"/>
      <c r="B79" s="45" t="s">
        <v>125</v>
      </c>
      <c r="C79" s="50">
        <v>0</v>
      </c>
      <c r="D79" s="50">
        <v>1328534.98</v>
      </c>
      <c r="E79" s="46"/>
      <c r="F79" s="46"/>
      <c r="G79" s="47"/>
      <c r="I79" s="47"/>
    </row>
    <row r="80" spans="1:9" s="34" customFormat="1" ht="34.5">
      <c r="A80" s="49"/>
      <c r="B80" s="45" t="s">
        <v>153</v>
      </c>
      <c r="C80" s="50">
        <v>0</v>
      </c>
      <c r="D80" s="50">
        <v>0</v>
      </c>
      <c r="E80" s="46"/>
      <c r="F80" s="46"/>
      <c r="G80" s="47"/>
      <c r="I80" s="47"/>
    </row>
    <row r="81" spans="1:9" s="34" customFormat="1" ht="34.5">
      <c r="A81" s="49"/>
      <c r="B81" s="45" t="s">
        <v>154</v>
      </c>
      <c r="C81" s="50">
        <v>0</v>
      </c>
      <c r="D81" s="50">
        <v>0</v>
      </c>
      <c r="E81" s="46"/>
      <c r="F81" s="46"/>
      <c r="G81" s="47"/>
      <c r="I81" s="47"/>
    </row>
    <row r="82" spans="1:9" s="34" customFormat="1" ht="34.5">
      <c r="A82" s="49"/>
      <c r="B82" s="45" t="s">
        <v>155</v>
      </c>
      <c r="C82" s="50">
        <v>8500000</v>
      </c>
      <c r="D82" s="50">
        <v>-2000000</v>
      </c>
      <c r="E82" s="46"/>
      <c r="F82" s="46"/>
      <c r="G82" s="47"/>
      <c r="I82" s="47"/>
    </row>
    <row r="83" spans="1:9" s="34" customFormat="1" ht="69">
      <c r="A83" s="49"/>
      <c r="B83" s="45" t="s">
        <v>156</v>
      </c>
      <c r="C83" s="50">
        <v>0</v>
      </c>
      <c r="D83" s="50">
        <v>0</v>
      </c>
      <c r="E83" s="46"/>
      <c r="F83" s="46"/>
      <c r="G83" s="47"/>
      <c r="I83" s="47"/>
    </row>
    <row r="84" spans="1:9" s="34" customFormat="1" ht="34.5">
      <c r="A84" s="49"/>
      <c r="B84" s="45"/>
      <c r="C84" s="50">
        <f>C86</f>
        <v>0</v>
      </c>
      <c r="D84" s="50"/>
      <c r="E84" s="46"/>
      <c r="F84" s="46"/>
      <c r="G84" s="47"/>
      <c r="I84" s="47"/>
    </row>
    <row r="85" spans="1:9" s="34" customFormat="1" ht="34.5">
      <c r="A85" s="67" t="s">
        <v>174</v>
      </c>
      <c r="B85" s="67"/>
      <c r="C85" s="44">
        <f>C86+C87+C88+C89</f>
        <v>0</v>
      </c>
      <c r="D85" s="44">
        <f>SUM(D86:D90)</f>
        <v>1650000</v>
      </c>
      <c r="E85" s="44"/>
      <c r="F85" s="44"/>
      <c r="G85" s="47"/>
      <c r="I85" s="47"/>
    </row>
    <row r="86" spans="1:9" s="34" customFormat="1" ht="34.5">
      <c r="A86" s="45"/>
      <c r="B86" s="45" t="s">
        <v>175</v>
      </c>
      <c r="C86" s="46">
        <v>0</v>
      </c>
      <c r="D86" s="46">
        <f>1650000</f>
        <v>1650000</v>
      </c>
      <c r="E86" s="46"/>
      <c r="F86" s="46"/>
      <c r="G86" s="47"/>
      <c r="I86" s="47"/>
    </row>
    <row r="87" spans="1:9" s="34" customFormat="1" ht="34.5">
      <c r="A87" s="45"/>
      <c r="B87" s="45" t="s">
        <v>176</v>
      </c>
      <c r="C87" s="46"/>
      <c r="D87" s="46"/>
      <c r="E87" s="46"/>
      <c r="F87" s="46"/>
      <c r="G87" s="47"/>
      <c r="I87" s="47"/>
    </row>
    <row r="88" spans="1:9" s="34" customFormat="1" ht="34.5">
      <c r="A88" s="49"/>
      <c r="B88" s="49" t="s">
        <v>177</v>
      </c>
      <c r="C88" s="50"/>
      <c r="D88" s="50"/>
      <c r="E88" s="46"/>
      <c r="F88" s="46"/>
      <c r="G88" s="47"/>
      <c r="I88" s="47"/>
    </row>
    <row r="89" spans="1:9" s="34" customFormat="1" ht="69">
      <c r="A89" s="49"/>
      <c r="B89" s="45" t="s">
        <v>178</v>
      </c>
      <c r="C89" s="50"/>
      <c r="D89" s="50"/>
      <c r="E89" s="46"/>
      <c r="F89" s="46"/>
      <c r="G89" s="47"/>
      <c r="I89" s="47"/>
    </row>
    <row r="90" spans="1:9" s="34" customFormat="1" ht="34.5">
      <c r="A90" s="49"/>
      <c r="B90" s="45"/>
      <c r="C90" s="50"/>
      <c r="D90" s="50"/>
      <c r="E90" s="46"/>
      <c r="F90" s="46"/>
      <c r="G90" s="47"/>
      <c r="I90" s="47"/>
    </row>
    <row r="91" spans="1:9" s="34" customFormat="1" ht="34.5">
      <c r="A91" s="67" t="s">
        <v>179</v>
      </c>
      <c r="B91" s="67"/>
      <c r="C91" s="44">
        <f>C92+C93</f>
        <v>0</v>
      </c>
      <c r="D91" s="44">
        <f>SUM(D92:D96)</f>
        <v>0</v>
      </c>
      <c r="E91" s="44"/>
      <c r="F91" s="44"/>
      <c r="G91" s="47"/>
      <c r="I91" s="47"/>
    </row>
    <row r="92" spans="1:9" s="34" customFormat="1" ht="34.5">
      <c r="A92" s="45"/>
      <c r="B92" s="45" t="s">
        <v>180</v>
      </c>
      <c r="C92" s="46"/>
      <c r="D92" s="46"/>
      <c r="E92" s="46"/>
      <c r="F92" s="46"/>
      <c r="G92" s="47"/>
      <c r="I92" s="47"/>
    </row>
    <row r="93" spans="1:9" s="34" customFormat="1" ht="69">
      <c r="A93" s="45"/>
      <c r="B93" s="45" t="s">
        <v>181</v>
      </c>
      <c r="C93" s="46"/>
      <c r="D93" s="46"/>
      <c r="E93" s="46"/>
      <c r="F93" s="46"/>
      <c r="G93" s="47"/>
      <c r="I93" s="47"/>
    </row>
    <row r="94" spans="1:9" s="34" customFormat="1" ht="34.5">
      <c r="A94" s="49"/>
      <c r="B94" s="49"/>
      <c r="C94" s="50"/>
      <c r="D94" s="50"/>
      <c r="E94" s="46"/>
      <c r="F94" s="46"/>
      <c r="G94" s="47"/>
      <c r="I94" s="47"/>
    </row>
    <row r="95" spans="1:9" s="34" customFormat="1" ht="34.5">
      <c r="A95" s="49"/>
      <c r="B95" s="45"/>
      <c r="C95" s="50"/>
      <c r="D95" s="50"/>
      <c r="E95" s="46"/>
      <c r="F95" s="46"/>
      <c r="G95" s="47"/>
      <c r="I95" s="47"/>
    </row>
    <row r="96" spans="1:9" s="34" customFormat="1" ht="34.5">
      <c r="A96" s="67" t="s">
        <v>182</v>
      </c>
      <c r="B96" s="67"/>
      <c r="C96" s="44">
        <f>C98+C99</f>
        <v>0</v>
      </c>
      <c r="D96" s="44">
        <f>SUM(D97:D99)</f>
        <v>0</v>
      </c>
      <c r="E96" s="44"/>
      <c r="F96" s="44"/>
      <c r="G96" s="47"/>
      <c r="I96" s="47"/>
    </row>
    <row r="97" spans="1:9" s="34" customFormat="1" ht="34.5">
      <c r="A97" s="45"/>
      <c r="B97" s="45" t="s">
        <v>183</v>
      </c>
      <c r="C97" s="46"/>
      <c r="D97" s="46"/>
      <c r="E97" s="46"/>
      <c r="F97" s="46"/>
      <c r="G97" s="47"/>
      <c r="I97" s="47"/>
    </row>
    <row r="98" spans="1:9" s="34" customFormat="1" ht="34.5">
      <c r="A98" s="45"/>
      <c r="B98" s="45" t="s">
        <v>184</v>
      </c>
      <c r="C98" s="46"/>
      <c r="D98" s="46"/>
      <c r="E98" s="46"/>
      <c r="F98" s="46"/>
      <c r="G98" s="47"/>
      <c r="I98" s="47"/>
    </row>
    <row r="99" spans="1:9" s="34" customFormat="1" ht="69">
      <c r="A99" s="49"/>
      <c r="B99" s="45" t="s">
        <v>185</v>
      </c>
      <c r="C99" s="50"/>
      <c r="D99" s="50"/>
      <c r="E99" s="46"/>
      <c r="F99" s="46"/>
      <c r="G99" s="47"/>
      <c r="I99" s="47"/>
    </row>
    <row r="100" spans="1:9" s="34" customFormat="1" ht="34.5">
      <c r="A100" s="49"/>
      <c r="B100" s="45"/>
      <c r="C100" s="50"/>
      <c r="D100" s="50"/>
      <c r="E100" s="46"/>
      <c r="F100" s="46"/>
      <c r="G100" s="47"/>
      <c r="I100" s="47"/>
    </row>
    <row r="101" spans="1:9">
      <c r="A101" s="68" t="s">
        <v>117</v>
      </c>
      <c r="B101" s="68"/>
      <c r="C101" s="69"/>
      <c r="D101" s="38"/>
      <c r="E101" s="38"/>
      <c r="F101" s="38"/>
    </row>
    <row r="102" spans="1:9">
      <c r="A102" s="67" t="s">
        <v>95</v>
      </c>
      <c r="B102" s="67"/>
      <c r="C102" s="67"/>
      <c r="D102" s="43"/>
      <c r="E102" s="43"/>
      <c r="F102" s="43"/>
      <c r="H102" s="51"/>
    </row>
    <row r="103" spans="1:9">
      <c r="A103" s="67" t="s">
        <v>96</v>
      </c>
      <c r="B103" s="67"/>
      <c r="C103" s="44">
        <f>C104+C105+C107</f>
        <v>107023122</v>
      </c>
      <c r="D103" s="44">
        <f>D104+D105+D106+D107</f>
        <v>-23143805.82</v>
      </c>
      <c r="E103" s="44"/>
      <c r="F103" s="44"/>
    </row>
    <row r="104" spans="1:9">
      <c r="A104" s="45"/>
      <c r="B104" s="45" t="s">
        <v>99</v>
      </c>
      <c r="C104" s="46">
        <v>92609112</v>
      </c>
      <c r="D104" s="46">
        <v>-19935276.550000001</v>
      </c>
      <c r="E104" s="46"/>
      <c r="F104" s="46"/>
    </row>
    <row r="105" spans="1:9">
      <c r="A105" s="45"/>
      <c r="B105" s="45" t="s">
        <v>97</v>
      </c>
      <c r="C105" s="46">
        <v>0</v>
      </c>
      <c r="D105" s="46"/>
      <c r="E105" s="46"/>
      <c r="F105" s="46"/>
    </row>
    <row r="106" spans="1:9">
      <c r="A106" s="45"/>
      <c r="B106" s="45" t="s">
        <v>168</v>
      </c>
      <c r="C106" s="46">
        <v>0</v>
      </c>
      <c r="D106" s="46"/>
      <c r="E106" s="46"/>
      <c r="F106" s="46"/>
    </row>
    <row r="107" spans="1:9">
      <c r="A107" s="45"/>
      <c r="B107" s="45" t="s">
        <v>101</v>
      </c>
      <c r="C107" s="46">
        <f>6682390+6691247+1040373</f>
        <v>14414010</v>
      </c>
      <c r="D107" s="46">
        <f>-1482216.73-1460720.98-265591.56</f>
        <v>-3208529.27</v>
      </c>
      <c r="E107" s="46"/>
      <c r="F107" s="46"/>
    </row>
    <row r="108" spans="1:9">
      <c r="A108" s="45"/>
      <c r="B108" s="45"/>
      <c r="C108" s="46"/>
      <c r="D108" s="46"/>
      <c r="E108" s="46"/>
      <c r="F108" s="46"/>
    </row>
    <row r="109" spans="1:9">
      <c r="A109" s="67" t="s">
        <v>102</v>
      </c>
      <c r="B109" s="67"/>
      <c r="C109" s="44">
        <f>SUM(C110:C115)</f>
        <v>10660000</v>
      </c>
      <c r="D109" s="44">
        <f t="shared" ref="D109:E109" si="2">SUM(D110:D115)</f>
        <v>281931.02</v>
      </c>
      <c r="E109" s="44"/>
      <c r="F109" s="44"/>
    </row>
    <row r="110" spans="1:9">
      <c r="A110" s="45"/>
      <c r="B110" s="45" t="s">
        <v>103</v>
      </c>
      <c r="C110" s="46">
        <v>4800000</v>
      </c>
      <c r="D110" s="46">
        <f>646931.02</f>
        <v>646931.02</v>
      </c>
      <c r="E110" s="46"/>
      <c r="F110" s="46"/>
    </row>
    <row r="111" spans="1:9">
      <c r="A111" s="45"/>
      <c r="B111" s="54" t="s">
        <v>118</v>
      </c>
      <c r="C111" s="55">
        <v>1000000</v>
      </c>
      <c r="D111" s="55"/>
      <c r="E111" s="46"/>
      <c r="F111" s="46"/>
      <c r="H111" s="51"/>
    </row>
    <row r="112" spans="1:9">
      <c r="A112" s="45"/>
      <c r="B112" s="45" t="s">
        <v>106</v>
      </c>
      <c r="C112" s="46">
        <v>4860000</v>
      </c>
      <c r="D112" s="46">
        <v>-365000</v>
      </c>
      <c r="E112" s="46"/>
      <c r="F112" s="46"/>
    </row>
    <row r="113" spans="1:9" ht="69.75">
      <c r="A113" s="45"/>
      <c r="B113" s="45" t="s">
        <v>122</v>
      </c>
      <c r="C113" s="46">
        <v>0</v>
      </c>
      <c r="D113" s="46"/>
      <c r="E113" s="46"/>
      <c r="F113" s="46"/>
    </row>
    <row r="114" spans="1:9" ht="69.75">
      <c r="A114" s="45"/>
      <c r="B114" s="45" t="s">
        <v>107</v>
      </c>
      <c r="C114" s="46">
        <v>0</v>
      </c>
      <c r="D114" s="46"/>
      <c r="E114" s="46"/>
      <c r="F114" s="46"/>
    </row>
    <row r="115" spans="1:9">
      <c r="A115" s="45"/>
      <c r="B115" s="45" t="s">
        <v>108</v>
      </c>
      <c r="C115" s="46">
        <v>0</v>
      </c>
      <c r="D115" s="46"/>
      <c r="E115" s="46"/>
      <c r="F115" s="46"/>
    </row>
    <row r="116" spans="1:9">
      <c r="A116" s="45"/>
      <c r="B116" s="45"/>
      <c r="C116" s="46"/>
      <c r="D116" s="46"/>
      <c r="E116" s="46"/>
      <c r="F116" s="46"/>
    </row>
    <row r="117" spans="1:9">
      <c r="A117" s="67" t="s">
        <v>109</v>
      </c>
      <c r="B117" s="67"/>
      <c r="C117" s="44">
        <f>C118+C119+C120+C121+C122+C123+C124+C125+C126</f>
        <v>3000000</v>
      </c>
      <c r="D117" s="44">
        <f t="shared" ref="D117:E117" si="3">D118+ D119+D120</f>
        <v>0</v>
      </c>
      <c r="E117" s="44"/>
      <c r="F117" s="44"/>
    </row>
    <row r="118" spans="1:9">
      <c r="A118" s="43"/>
      <c r="B118" s="45" t="s">
        <v>110</v>
      </c>
      <c r="C118" s="52">
        <v>0</v>
      </c>
      <c r="D118" s="52"/>
      <c r="E118" s="52"/>
      <c r="F118" s="44"/>
    </row>
    <row r="119" spans="1:9">
      <c r="A119" s="45"/>
      <c r="B119" s="54" t="s">
        <v>123</v>
      </c>
      <c r="C119" s="55">
        <v>3000000</v>
      </c>
      <c r="D119" s="46"/>
      <c r="E119" s="46"/>
      <c r="F119" s="46"/>
    </row>
    <row r="120" spans="1:9">
      <c r="A120" s="45"/>
      <c r="B120" s="45" t="s">
        <v>111</v>
      </c>
      <c r="C120" s="46">
        <v>0</v>
      </c>
      <c r="D120" s="46"/>
      <c r="E120" s="46"/>
      <c r="F120" s="46"/>
    </row>
    <row r="121" spans="1:9">
      <c r="A121" s="45"/>
      <c r="B121" s="45" t="s">
        <v>131</v>
      </c>
      <c r="C121" s="46">
        <v>0</v>
      </c>
      <c r="D121" s="46"/>
      <c r="E121" s="46"/>
      <c r="F121" s="46"/>
    </row>
    <row r="122" spans="1:9">
      <c r="A122" s="45"/>
      <c r="B122" s="45" t="s">
        <v>132</v>
      </c>
      <c r="C122" s="46">
        <v>0</v>
      </c>
      <c r="D122" s="46"/>
      <c r="E122" s="46"/>
      <c r="F122" s="46"/>
    </row>
    <row r="123" spans="1:9" ht="69.75">
      <c r="A123" s="45"/>
      <c r="B123" s="45" t="s">
        <v>133</v>
      </c>
      <c r="C123" s="46">
        <v>0</v>
      </c>
      <c r="D123" s="46"/>
      <c r="E123" s="46"/>
      <c r="F123" s="46"/>
    </row>
    <row r="124" spans="1:9" ht="69.75">
      <c r="A124" s="45"/>
      <c r="B124" s="45" t="s">
        <v>112</v>
      </c>
      <c r="C124" s="46">
        <v>0</v>
      </c>
      <c r="D124" s="46"/>
      <c r="E124" s="46"/>
      <c r="F124" s="46"/>
    </row>
    <row r="125" spans="1:9" ht="69.75">
      <c r="A125" s="45"/>
      <c r="B125" s="45" t="s">
        <v>134</v>
      </c>
      <c r="C125" s="46">
        <v>0</v>
      </c>
      <c r="D125" s="46"/>
      <c r="E125" s="46"/>
      <c r="F125" s="46"/>
    </row>
    <row r="126" spans="1:9">
      <c r="A126" s="45"/>
      <c r="B126" s="45" t="s">
        <v>113</v>
      </c>
      <c r="C126" s="46">
        <v>0</v>
      </c>
      <c r="D126" s="46"/>
      <c r="E126" s="46"/>
      <c r="F126" s="46"/>
    </row>
    <row r="127" spans="1:9">
      <c r="A127" s="45"/>
      <c r="B127" s="45"/>
      <c r="C127" s="46"/>
      <c r="D127" s="46"/>
      <c r="E127" s="46"/>
      <c r="F127" s="46"/>
    </row>
    <row r="128" spans="1:9" s="34" customFormat="1" ht="34.5">
      <c r="A128" s="67" t="s">
        <v>135</v>
      </c>
      <c r="B128" s="67"/>
      <c r="C128" s="46">
        <f>SUM(C129:C135)</f>
        <v>0</v>
      </c>
      <c r="D128" s="46">
        <f t="shared" ref="D128:E128" si="4">SUM(D129:D135)</f>
        <v>0</v>
      </c>
      <c r="E128" s="46"/>
      <c r="F128" s="46"/>
      <c r="G128" s="47"/>
      <c r="I128" s="47"/>
    </row>
    <row r="129" spans="1:9" s="34" customFormat="1" ht="69">
      <c r="A129" s="45"/>
      <c r="B129" s="45" t="s">
        <v>170</v>
      </c>
      <c r="C129" s="46">
        <v>0</v>
      </c>
      <c r="D129" s="46">
        <v>0</v>
      </c>
      <c r="E129" s="46"/>
      <c r="F129" s="46"/>
      <c r="G129" s="47"/>
      <c r="I129" s="47"/>
    </row>
    <row r="130" spans="1:9" s="34" customFormat="1" ht="69">
      <c r="A130" s="45"/>
      <c r="B130" s="45" t="s">
        <v>171</v>
      </c>
      <c r="C130" s="46">
        <v>0</v>
      </c>
      <c r="D130" s="46">
        <v>0</v>
      </c>
      <c r="E130" s="46"/>
      <c r="F130" s="46"/>
      <c r="G130" s="47"/>
      <c r="I130" s="47"/>
    </row>
    <row r="131" spans="1:9" s="34" customFormat="1" ht="69">
      <c r="A131" s="45"/>
      <c r="B131" s="45" t="s">
        <v>138</v>
      </c>
      <c r="C131" s="46">
        <v>0</v>
      </c>
      <c r="D131" s="46">
        <v>0</v>
      </c>
      <c r="E131" s="46"/>
      <c r="F131" s="46"/>
      <c r="G131" s="47"/>
      <c r="I131" s="47"/>
    </row>
    <row r="132" spans="1:9" s="34" customFormat="1" ht="69">
      <c r="A132" s="45"/>
      <c r="B132" s="45" t="s">
        <v>140</v>
      </c>
      <c r="C132" s="46">
        <v>0</v>
      </c>
      <c r="D132" s="46">
        <v>0</v>
      </c>
      <c r="E132" s="46"/>
      <c r="F132" s="46"/>
      <c r="G132" s="47"/>
      <c r="I132" s="47"/>
    </row>
    <row r="133" spans="1:9" s="34" customFormat="1" ht="69">
      <c r="A133" s="45"/>
      <c r="B133" s="45" t="s">
        <v>139</v>
      </c>
      <c r="C133" s="46">
        <v>0</v>
      </c>
      <c r="D133" s="46">
        <v>0</v>
      </c>
      <c r="E133" s="46"/>
      <c r="F133" s="46"/>
      <c r="G133" s="47"/>
      <c r="I133" s="47"/>
    </row>
    <row r="134" spans="1:9" s="34" customFormat="1" ht="69">
      <c r="A134" s="45"/>
      <c r="B134" s="45" t="s">
        <v>141</v>
      </c>
      <c r="C134" s="46">
        <v>0</v>
      </c>
      <c r="D134" s="46">
        <v>0</v>
      </c>
      <c r="E134" s="46"/>
      <c r="F134" s="46"/>
      <c r="G134" s="47"/>
      <c r="I134" s="47"/>
    </row>
    <row r="135" spans="1:9" s="34" customFormat="1" ht="69">
      <c r="A135" s="45"/>
      <c r="B135" s="45" t="s">
        <v>142</v>
      </c>
      <c r="C135" s="46">
        <v>0</v>
      </c>
      <c r="D135" s="46"/>
      <c r="E135" s="46"/>
      <c r="F135" s="46"/>
      <c r="G135" s="47"/>
      <c r="I135" s="47"/>
    </row>
    <row r="136" spans="1:9">
      <c r="A136" s="45"/>
      <c r="B136" s="45"/>
      <c r="C136" s="46"/>
      <c r="D136" s="46"/>
      <c r="E136" s="46"/>
      <c r="F136" s="46"/>
    </row>
    <row r="137" spans="1:9">
      <c r="A137" s="45"/>
      <c r="B137" s="45"/>
      <c r="C137" s="46"/>
      <c r="D137" s="46"/>
      <c r="E137" s="46"/>
      <c r="F137" s="46"/>
    </row>
    <row r="138" spans="1:9">
      <c r="A138" s="67" t="s">
        <v>143</v>
      </c>
      <c r="B138" s="67"/>
      <c r="C138" s="46">
        <f>SUM(C139:C145)</f>
        <v>0</v>
      </c>
      <c r="D138" s="46">
        <f t="shared" ref="D138:E138" si="5">SUM(D139:D145)</f>
        <v>0</v>
      </c>
      <c r="E138" s="46"/>
      <c r="F138" s="46"/>
    </row>
    <row r="139" spans="1:9" ht="69.75">
      <c r="A139" s="45"/>
      <c r="B139" s="45" t="s">
        <v>144</v>
      </c>
      <c r="C139" s="46">
        <v>0</v>
      </c>
      <c r="D139" s="46">
        <v>0</v>
      </c>
      <c r="E139" s="46"/>
      <c r="F139" s="46"/>
    </row>
    <row r="140" spans="1:9" ht="69.75">
      <c r="A140" s="45"/>
      <c r="B140" s="45" t="s">
        <v>145</v>
      </c>
      <c r="C140" s="46">
        <v>0</v>
      </c>
      <c r="D140" s="46">
        <v>0</v>
      </c>
      <c r="E140" s="46"/>
      <c r="F140" s="46"/>
    </row>
    <row r="141" spans="1:9" ht="69.75">
      <c r="A141" s="45"/>
      <c r="B141" s="45" t="s">
        <v>146</v>
      </c>
      <c r="C141" s="46">
        <v>0</v>
      </c>
      <c r="D141" s="46">
        <v>0</v>
      </c>
      <c r="E141" s="46"/>
      <c r="F141" s="46"/>
    </row>
    <row r="142" spans="1:9" ht="69.75">
      <c r="A142" s="45"/>
      <c r="B142" s="45" t="s">
        <v>147</v>
      </c>
      <c r="C142" s="46">
        <v>0</v>
      </c>
      <c r="D142" s="46">
        <v>0</v>
      </c>
      <c r="E142" s="46"/>
      <c r="F142" s="46"/>
    </row>
    <row r="143" spans="1:9" ht="69.75">
      <c r="A143" s="45"/>
      <c r="B143" s="45" t="s">
        <v>148</v>
      </c>
      <c r="C143" s="46">
        <v>0</v>
      </c>
      <c r="D143" s="46">
        <v>0</v>
      </c>
      <c r="E143" s="46"/>
      <c r="F143" s="46"/>
    </row>
    <row r="144" spans="1:9" ht="69.75">
      <c r="A144" s="45"/>
      <c r="B144" s="45" t="s">
        <v>149</v>
      </c>
      <c r="C144" s="46">
        <v>0</v>
      </c>
      <c r="D144" s="46">
        <v>0</v>
      </c>
      <c r="E144" s="46"/>
      <c r="F144" s="46"/>
    </row>
    <row r="145" spans="1:6" ht="69.75">
      <c r="A145" s="45"/>
      <c r="B145" s="45" t="s">
        <v>150</v>
      </c>
      <c r="C145" s="46">
        <v>0</v>
      </c>
      <c r="D145" s="46"/>
      <c r="E145" s="46"/>
      <c r="F145" s="46"/>
    </row>
    <row r="146" spans="1:6">
      <c r="A146" s="45"/>
      <c r="B146" s="45"/>
      <c r="C146" s="46"/>
      <c r="D146" s="46"/>
      <c r="E146" s="46"/>
      <c r="F146" s="46"/>
    </row>
    <row r="147" spans="1:6">
      <c r="A147" s="45"/>
      <c r="B147" s="45"/>
      <c r="C147" s="46"/>
      <c r="D147" s="46"/>
      <c r="E147" s="46"/>
      <c r="F147" s="46"/>
    </row>
    <row r="148" spans="1:6">
      <c r="A148" s="67" t="s">
        <v>115</v>
      </c>
      <c r="B148" s="67"/>
      <c r="C148" s="46">
        <f>SUM(C149:C157)</f>
        <v>0</v>
      </c>
      <c r="D148" s="46">
        <f>SUM(D149:D157)</f>
        <v>0</v>
      </c>
      <c r="E148" s="46"/>
      <c r="F148" s="46"/>
    </row>
    <row r="149" spans="1:6">
      <c r="A149" s="45"/>
      <c r="B149" s="45" t="s">
        <v>114</v>
      </c>
      <c r="C149" s="46"/>
      <c r="D149" s="46"/>
      <c r="E149" s="46"/>
      <c r="F149" s="46"/>
    </row>
    <row r="150" spans="1:6" ht="69.75">
      <c r="A150" s="45"/>
      <c r="B150" s="45" t="s">
        <v>151</v>
      </c>
      <c r="C150" s="46"/>
      <c r="D150" s="46"/>
      <c r="E150" s="46"/>
      <c r="F150" s="46"/>
    </row>
    <row r="151" spans="1:6">
      <c r="A151" s="49"/>
      <c r="B151" s="49" t="s">
        <v>124</v>
      </c>
      <c r="C151" s="46"/>
      <c r="D151" s="46"/>
      <c r="E151" s="46"/>
      <c r="F151" s="46"/>
    </row>
    <row r="152" spans="1:6">
      <c r="A152" s="49"/>
      <c r="B152" s="49" t="s">
        <v>152</v>
      </c>
      <c r="C152" s="46"/>
      <c r="D152" s="46"/>
      <c r="E152" s="46"/>
      <c r="F152" s="46"/>
    </row>
    <row r="153" spans="1:6">
      <c r="A153" s="49"/>
      <c r="B153" s="45" t="s">
        <v>125</v>
      </c>
      <c r="C153" s="46"/>
      <c r="D153" s="46"/>
      <c r="E153" s="46"/>
      <c r="F153" s="46"/>
    </row>
    <row r="154" spans="1:6">
      <c r="A154" s="49"/>
      <c r="B154" s="45" t="s">
        <v>153</v>
      </c>
      <c r="C154" s="46"/>
      <c r="D154" s="46"/>
      <c r="E154" s="46"/>
      <c r="F154" s="46"/>
    </row>
    <row r="155" spans="1:6">
      <c r="A155" s="49"/>
      <c r="B155" s="45" t="s">
        <v>154</v>
      </c>
      <c r="C155" s="46">
        <v>0</v>
      </c>
      <c r="D155" s="46"/>
      <c r="E155" s="46"/>
      <c r="F155" s="46"/>
    </row>
    <row r="156" spans="1:6">
      <c r="A156" s="49"/>
      <c r="B156" s="45" t="s">
        <v>155</v>
      </c>
      <c r="C156" s="46">
        <v>0</v>
      </c>
      <c r="D156" s="46"/>
      <c r="E156" s="46"/>
      <c r="F156" s="46"/>
    </row>
    <row r="157" spans="1:6" ht="69.75">
      <c r="A157" s="49"/>
      <c r="B157" s="45" t="s">
        <v>156</v>
      </c>
      <c r="C157" s="46">
        <v>0</v>
      </c>
      <c r="D157" s="46"/>
      <c r="E157" s="46"/>
      <c r="F157" s="46"/>
    </row>
    <row r="158" spans="1:6">
      <c r="A158" s="49"/>
      <c r="B158" s="45"/>
      <c r="C158" s="46"/>
      <c r="D158" s="46"/>
      <c r="E158" s="46"/>
      <c r="F158" s="46"/>
    </row>
    <row r="159" spans="1:6">
      <c r="A159" s="67" t="s">
        <v>174</v>
      </c>
      <c r="B159" s="67"/>
      <c r="C159" s="44">
        <f>C160+C161+C162+C163</f>
        <v>0</v>
      </c>
      <c r="D159" s="44">
        <f>SUM(D160:D164)</f>
        <v>0</v>
      </c>
      <c r="E159" s="46"/>
      <c r="F159" s="46"/>
    </row>
    <row r="160" spans="1:6">
      <c r="A160" s="45"/>
      <c r="B160" s="45" t="s">
        <v>175</v>
      </c>
      <c r="C160" s="46"/>
      <c r="D160" s="46"/>
      <c r="E160" s="46"/>
      <c r="F160" s="46"/>
    </row>
    <row r="161" spans="1:10">
      <c r="A161" s="45"/>
      <c r="B161" s="45" t="s">
        <v>176</v>
      </c>
      <c r="C161" s="46"/>
      <c r="D161" s="46"/>
      <c r="E161" s="46"/>
      <c r="F161" s="46"/>
    </row>
    <row r="162" spans="1:10">
      <c r="A162" s="49"/>
      <c r="B162" s="49" t="s">
        <v>177</v>
      </c>
      <c r="C162" s="50"/>
      <c r="D162" s="50"/>
      <c r="E162" s="46"/>
      <c r="F162" s="46"/>
    </row>
    <row r="163" spans="1:10" ht="69.75">
      <c r="A163" s="49"/>
      <c r="B163" s="45" t="s">
        <v>178</v>
      </c>
      <c r="C163" s="50"/>
      <c r="D163" s="50"/>
      <c r="E163" s="46"/>
      <c r="F163" s="46"/>
    </row>
    <row r="164" spans="1:10">
      <c r="A164" s="49"/>
      <c r="B164" s="45"/>
      <c r="C164" s="50"/>
      <c r="D164" s="50"/>
      <c r="E164" s="46"/>
      <c r="F164" s="46"/>
    </row>
    <row r="165" spans="1:10">
      <c r="A165" s="67" t="s">
        <v>179</v>
      </c>
      <c r="B165" s="67"/>
      <c r="C165" s="44">
        <f>C166+C167</f>
        <v>0</v>
      </c>
      <c r="D165" s="44">
        <f>SUM(D166:D170)</f>
        <v>0</v>
      </c>
      <c r="E165" s="46"/>
      <c r="F165" s="46"/>
    </row>
    <row r="166" spans="1:10">
      <c r="A166" s="45"/>
      <c r="B166" s="45" t="s">
        <v>180</v>
      </c>
      <c r="C166" s="46"/>
      <c r="D166" s="46"/>
      <c r="E166" s="46"/>
      <c r="F166" s="46"/>
    </row>
    <row r="167" spans="1:10" ht="69.75">
      <c r="A167" s="45"/>
      <c r="B167" s="45" t="s">
        <v>181</v>
      </c>
      <c r="C167" s="46"/>
      <c r="D167" s="46"/>
      <c r="E167" s="46"/>
      <c r="F167" s="46"/>
    </row>
    <row r="168" spans="1:10">
      <c r="A168" s="49"/>
      <c r="B168" s="49"/>
      <c r="C168" s="50"/>
      <c r="D168" s="50"/>
      <c r="E168" s="46"/>
      <c r="F168" s="46"/>
    </row>
    <row r="169" spans="1:10">
      <c r="A169" s="49"/>
      <c r="B169" s="45"/>
      <c r="C169" s="50"/>
      <c r="D169" s="50"/>
      <c r="E169" s="46"/>
      <c r="F169" s="46"/>
    </row>
    <row r="170" spans="1:10">
      <c r="A170" s="67" t="s">
        <v>182</v>
      </c>
      <c r="B170" s="67"/>
      <c r="C170" s="44">
        <f>C172+C173</f>
        <v>0</v>
      </c>
      <c r="D170" s="44">
        <f>SUM(D171:D173)</f>
        <v>0</v>
      </c>
      <c r="E170" s="46"/>
      <c r="F170" s="46"/>
    </row>
    <row r="171" spans="1:10">
      <c r="A171" s="45"/>
      <c r="B171" s="45" t="s">
        <v>183</v>
      </c>
      <c r="C171" s="46"/>
      <c r="D171" s="46"/>
      <c r="E171" s="46"/>
      <c r="F171" s="46"/>
    </row>
    <row r="172" spans="1:10">
      <c r="A172" s="45"/>
      <c r="B172" s="45" t="s">
        <v>184</v>
      </c>
      <c r="C172" s="46"/>
      <c r="D172" s="46"/>
      <c r="E172" s="46"/>
      <c r="F172" s="46"/>
    </row>
    <row r="173" spans="1:10" ht="69.75">
      <c r="A173" s="49"/>
      <c r="B173" s="45" t="s">
        <v>185</v>
      </c>
      <c r="C173" s="50"/>
      <c r="D173" s="50"/>
      <c r="E173" s="46"/>
      <c r="F173" s="46"/>
    </row>
    <row r="174" spans="1:10">
      <c r="A174" s="45"/>
      <c r="B174" s="45"/>
      <c r="C174" s="46"/>
      <c r="D174" s="46"/>
      <c r="E174" s="46"/>
      <c r="F174" s="46"/>
      <c r="J174" s="40"/>
    </row>
    <row r="175" spans="1:10">
      <c r="A175" s="67" t="s">
        <v>119</v>
      </c>
      <c r="B175" s="67"/>
      <c r="C175" s="46">
        <f>C18+C30+C45+C74+C103+C109+C117</f>
        <v>274758122</v>
      </c>
      <c r="D175" s="46">
        <f>D18+D30+D45+D74+D85+D103+D109+D117</f>
        <v>-5685194.3300000057</v>
      </c>
      <c r="E175" s="46"/>
      <c r="F175" s="46"/>
      <c r="J175" s="40"/>
    </row>
    <row r="176" spans="1:10">
      <c r="A176" s="43"/>
      <c r="B176" s="43"/>
      <c r="C176" s="46"/>
      <c r="D176" s="46"/>
      <c r="E176" s="46"/>
      <c r="F176" s="46"/>
      <c r="J176" s="40"/>
    </row>
    <row r="177" spans="1:10" s="34" customFormat="1" ht="34.5">
      <c r="A177" s="67" t="s">
        <v>157</v>
      </c>
      <c r="B177" s="67"/>
      <c r="C177" s="44">
        <f>C178</f>
        <v>0</v>
      </c>
      <c r="D177" s="44">
        <f>SUM(D178:D182)</f>
        <v>0</v>
      </c>
      <c r="E177" s="44"/>
      <c r="F177" s="44"/>
      <c r="G177" s="47"/>
      <c r="I177" s="47"/>
      <c r="J177" s="47"/>
    </row>
    <row r="178" spans="1:10">
      <c r="A178" s="67" t="s">
        <v>158</v>
      </c>
      <c r="B178" s="67"/>
      <c r="C178" s="46">
        <f>C179+C180</f>
        <v>0</v>
      </c>
      <c r="D178" s="46">
        <f t="shared" ref="D178:E178" si="6">D179+D180</f>
        <v>0</v>
      </c>
      <c r="E178" s="46"/>
      <c r="F178" s="46"/>
      <c r="J178" s="40"/>
    </row>
    <row r="179" spans="1:10" ht="69.75">
      <c r="A179" s="43"/>
      <c r="B179" s="45" t="s">
        <v>159</v>
      </c>
      <c r="C179" s="46">
        <v>0</v>
      </c>
      <c r="D179" s="46">
        <v>0</v>
      </c>
      <c r="E179" s="46"/>
      <c r="F179" s="46"/>
      <c r="J179" s="40"/>
    </row>
    <row r="180" spans="1:10" ht="69.75">
      <c r="A180" s="43"/>
      <c r="B180" s="45" t="s">
        <v>160</v>
      </c>
      <c r="C180" s="46">
        <v>0</v>
      </c>
      <c r="D180" s="46">
        <v>0</v>
      </c>
      <c r="E180" s="46"/>
      <c r="F180" s="46"/>
      <c r="J180" s="40"/>
    </row>
    <row r="181" spans="1:10">
      <c r="A181" s="67" t="s">
        <v>161</v>
      </c>
      <c r="B181" s="67"/>
      <c r="C181" s="46">
        <f>C182+C183</f>
        <v>0</v>
      </c>
      <c r="D181" s="46">
        <f t="shared" ref="D181:E181" si="7">D182+D183</f>
        <v>0</v>
      </c>
      <c r="E181" s="46"/>
      <c r="F181" s="46"/>
      <c r="J181" s="40"/>
    </row>
    <row r="182" spans="1:10">
      <c r="A182" s="43"/>
      <c r="B182" s="45" t="s">
        <v>162</v>
      </c>
      <c r="C182" s="46">
        <v>0</v>
      </c>
      <c r="D182" s="46">
        <v>0</v>
      </c>
      <c r="E182" s="46"/>
      <c r="F182" s="46"/>
      <c r="J182" s="40"/>
    </row>
    <row r="183" spans="1:10">
      <c r="A183" s="43"/>
      <c r="B183" s="45" t="s">
        <v>163</v>
      </c>
      <c r="C183" s="46">
        <v>0</v>
      </c>
      <c r="D183" s="46">
        <v>0</v>
      </c>
      <c r="E183" s="46"/>
      <c r="F183" s="46"/>
      <c r="J183" s="40"/>
    </row>
    <row r="184" spans="1:10">
      <c r="A184" s="67" t="s">
        <v>164</v>
      </c>
      <c r="B184" s="67"/>
      <c r="C184" s="46">
        <f>C185</f>
        <v>0</v>
      </c>
      <c r="D184" s="46">
        <f t="shared" ref="D184:E184" si="8">D185</f>
        <v>0</v>
      </c>
      <c r="E184" s="46"/>
      <c r="F184" s="46"/>
      <c r="J184" s="40"/>
    </row>
    <row r="185" spans="1:10">
      <c r="A185" s="43"/>
      <c r="B185" s="45" t="s">
        <v>165</v>
      </c>
      <c r="C185" s="46">
        <v>0</v>
      </c>
      <c r="D185" s="46">
        <v>0</v>
      </c>
      <c r="E185" s="46"/>
      <c r="F185" s="46"/>
    </row>
    <row r="186" spans="1:10">
      <c r="A186" s="43"/>
      <c r="B186" s="43"/>
      <c r="C186" s="46"/>
      <c r="D186" s="46"/>
      <c r="E186" s="46"/>
      <c r="F186" s="46"/>
    </row>
    <row r="187" spans="1:10">
      <c r="A187" s="67" t="s">
        <v>166</v>
      </c>
      <c r="B187" s="67"/>
      <c r="C187" s="46">
        <f>C178+C181+C184</f>
        <v>0</v>
      </c>
      <c r="D187" s="46">
        <f t="shared" ref="D187:E187" si="9">D178+D181+D184</f>
        <v>0</v>
      </c>
      <c r="E187" s="46"/>
      <c r="F187" s="46"/>
    </row>
    <row r="189" spans="1:10">
      <c r="A189" s="67" t="s">
        <v>167</v>
      </c>
      <c r="B189" s="67"/>
      <c r="C189" s="48">
        <f>C175+C187</f>
        <v>274758122</v>
      </c>
      <c r="D189" s="48">
        <f>D175+D187</f>
        <v>-5685194.3300000057</v>
      </c>
      <c r="E189" s="48"/>
      <c r="F189" s="51"/>
    </row>
    <row r="190" spans="1:10">
      <c r="A190" s="43"/>
      <c r="B190" s="43"/>
      <c r="C190" s="48"/>
      <c r="D190" s="48"/>
      <c r="E190" s="48"/>
      <c r="F190" s="51"/>
    </row>
    <row r="191" spans="1:10">
      <c r="A191" s="43"/>
      <c r="B191" s="43"/>
      <c r="C191" s="48"/>
      <c r="D191" s="48"/>
      <c r="E191" s="48"/>
      <c r="F191" s="51"/>
    </row>
    <row r="192" spans="1:10">
      <c r="A192" s="72" t="s">
        <v>193</v>
      </c>
      <c r="B192" s="43"/>
      <c r="C192" s="48"/>
      <c r="D192" s="48"/>
      <c r="E192" s="48"/>
      <c r="F192" s="51"/>
    </row>
    <row r="193" spans="1:6">
      <c r="A193" s="73" t="s">
        <v>194</v>
      </c>
      <c r="B193" s="43"/>
      <c r="C193" s="48"/>
      <c r="D193" s="48"/>
      <c r="E193" s="48"/>
      <c r="F193" s="51"/>
    </row>
    <row r="194" spans="1:6">
      <c r="A194" s="43"/>
      <c r="B194" s="43"/>
      <c r="C194" s="48"/>
      <c r="D194" s="48"/>
      <c r="E194" s="48"/>
      <c r="F194" s="51"/>
    </row>
    <row r="195" spans="1:6">
      <c r="A195" s="74" t="s">
        <v>197</v>
      </c>
      <c r="B195" s="75"/>
      <c r="C195" s="48">
        <f>274758122-C189</f>
        <v>0</v>
      </c>
      <c r="D195" s="48"/>
      <c r="E195" s="48"/>
      <c r="F195" s="51"/>
    </row>
    <row r="196" spans="1:6">
      <c r="A196" s="76" t="s">
        <v>195</v>
      </c>
      <c r="B196" s="75"/>
      <c r="C196" s="48"/>
      <c r="D196" s="48"/>
      <c r="E196" s="48"/>
      <c r="F196" s="51"/>
    </row>
    <row r="197" spans="1:6">
      <c r="A197" s="76" t="s">
        <v>196</v>
      </c>
      <c r="B197" s="75"/>
      <c r="C197" s="48"/>
      <c r="D197" s="48"/>
      <c r="E197" s="48"/>
      <c r="F197" s="51"/>
    </row>
    <row r="198" spans="1:6">
      <c r="A198" s="43"/>
      <c r="B198" s="43"/>
      <c r="C198" s="48"/>
      <c r="D198" s="48"/>
      <c r="E198" s="48"/>
      <c r="F198" s="51"/>
    </row>
    <row r="199" spans="1:6">
      <c r="A199" s="43"/>
      <c r="B199" s="43"/>
      <c r="C199" s="48"/>
      <c r="D199" s="48"/>
      <c r="E199" s="48"/>
      <c r="F199" s="51"/>
    </row>
    <row r="200" spans="1:6">
      <c r="A200" s="43"/>
      <c r="B200" s="43"/>
      <c r="C200" s="48"/>
      <c r="D200" s="48"/>
      <c r="E200" s="48"/>
      <c r="F200" s="51"/>
    </row>
    <row r="201" spans="1:6">
      <c r="A201" s="43"/>
      <c r="B201" s="43"/>
      <c r="C201" s="48"/>
      <c r="D201" s="48"/>
      <c r="E201" s="48"/>
    </row>
    <row r="202" spans="1:6">
      <c r="A202" s="43"/>
      <c r="B202" s="43"/>
      <c r="C202" s="48"/>
      <c r="D202" s="48"/>
      <c r="E202" s="48"/>
    </row>
    <row r="203" spans="1:6">
      <c r="A203" s="71" t="s">
        <v>186</v>
      </c>
      <c r="B203" s="71"/>
      <c r="C203" s="71"/>
      <c r="D203" s="53"/>
      <c r="E203" s="53"/>
    </row>
    <row r="204" spans="1:6">
      <c r="A204" s="70" t="s">
        <v>120</v>
      </c>
      <c r="B204" s="70"/>
      <c r="C204" s="70"/>
      <c r="D204" s="34"/>
      <c r="E204" s="34"/>
    </row>
    <row r="207" spans="1:6">
      <c r="C207" s="51"/>
      <c r="D207" s="51"/>
      <c r="E207" s="51"/>
    </row>
  </sheetData>
  <mergeCells count="37">
    <mergeCell ref="A13:D13"/>
    <mergeCell ref="A9:D9"/>
    <mergeCell ref="A10:D10"/>
    <mergeCell ref="A11:D11"/>
    <mergeCell ref="A12:D12"/>
    <mergeCell ref="A8:D8"/>
    <mergeCell ref="A204:C204"/>
    <mergeCell ref="A101:C101"/>
    <mergeCell ref="A102:C102"/>
    <mergeCell ref="A103:B103"/>
    <mergeCell ref="A109:B109"/>
    <mergeCell ref="A203:C203"/>
    <mergeCell ref="A148:B148"/>
    <mergeCell ref="A175:B175"/>
    <mergeCell ref="A177:B177"/>
    <mergeCell ref="A178:B178"/>
    <mergeCell ref="A181:B181"/>
    <mergeCell ref="A184:B184"/>
    <mergeCell ref="A187:B187"/>
    <mergeCell ref="A189:B189"/>
    <mergeCell ref="A159:B159"/>
    <mergeCell ref="A165:B165"/>
    <mergeCell ref="A170:B170"/>
    <mergeCell ref="A16:C16"/>
    <mergeCell ref="A128:B128"/>
    <mergeCell ref="A138:B138"/>
    <mergeCell ref="A117:B117"/>
    <mergeCell ref="A17:C17"/>
    <mergeCell ref="A18:B18"/>
    <mergeCell ref="A30:B30"/>
    <mergeCell ref="A45:B45"/>
    <mergeCell ref="A56:B56"/>
    <mergeCell ref="A65:B65"/>
    <mergeCell ref="A74:B74"/>
    <mergeCell ref="A85:B85"/>
    <mergeCell ref="A91:B91"/>
    <mergeCell ref="A96:B96"/>
  </mergeCells>
  <pageMargins left="0.70866141732283505" right="0.70866141732283505" top="0.39370078740157499" bottom="0.39370078740157499" header="0.31496062992126" footer="0.31496062992126"/>
  <pageSetup scale="16" orientation="portrait" r:id="rId1"/>
  <rowBreaks count="3" manualBreakCount="3">
    <brk id="63" max="3" man="1"/>
    <brk id="100" max="3" man="1"/>
    <brk id="204" max="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Presupuesto 2020-Sigef</vt:lpstr>
      <vt:lpstr>PRESUPUESTO-2021</vt:lpstr>
      <vt:lpstr>'Presupuesto 2020-Sigef'!Área_de_impresión</vt:lpstr>
      <vt:lpstr>'PRESUPUESTO-2021'!Área_de_impresión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abreu</dc:creator>
  <cp:lastModifiedBy>ElibrazO</cp:lastModifiedBy>
  <cp:lastPrinted>2021-10-11T15:17:39Z</cp:lastPrinted>
  <dcterms:created xsi:type="dcterms:W3CDTF">2016-09-05T15:11:17Z</dcterms:created>
  <dcterms:modified xsi:type="dcterms:W3CDTF">2021-12-15T19:53:20Z</dcterms:modified>
</cp:coreProperties>
</file>