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ibrazO\Desktop\TRANSPARENCIA\FINANCIERA 2022\"/>
    </mc:Choice>
  </mc:AlternateContent>
  <bookViews>
    <workbookView xWindow="0" yWindow="0" windowWidth="20490" windowHeight="7350" activeTab="1"/>
  </bookViews>
  <sheets>
    <sheet name="PRESUPUESTO-2022" sheetId="1" r:id="rId1"/>
    <sheet name="PRESUPUESTO-SIGEF-2022" sheetId="4" r:id="rId2"/>
    <sheet name="PRESUPUESTO-2022-MODIFICADO" sheetId="3" r:id="rId3"/>
    <sheet name="Hoja2" sheetId="5" r:id="rId4"/>
  </sheets>
  <definedNames>
    <definedName name="_xlnm.Print_Area" localSheetId="0">'PRESUPUESTO-2022'!$A$1:$U$103</definedName>
    <definedName name="_xlnm.Print_Area" localSheetId="2">'PRESUPUESTO-2022-MODIFICADO'!$A$1:$G$111</definedName>
    <definedName name="_xlnm.Print_Area" localSheetId="1">'PRESUPUESTO-SIGEF-2022'!$A$1:$D$224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7" i="4" l="1"/>
  <c r="D85" i="4"/>
  <c r="D56" i="4" l="1"/>
  <c r="G98" i="4" l="1"/>
  <c r="D103" i="4"/>
  <c r="I23" i="4" l="1"/>
  <c r="H23" i="5" l="1"/>
  <c r="G23" i="5"/>
  <c r="D35" i="4"/>
  <c r="G35" i="4" s="1"/>
  <c r="G23" i="4"/>
  <c r="H12" i="5"/>
  <c r="H13" i="5"/>
  <c r="I12" i="5"/>
  <c r="I13" i="5"/>
  <c r="G12" i="5"/>
  <c r="G13" i="5"/>
  <c r="D121" i="4"/>
  <c r="D22" i="4"/>
  <c r="G85" i="4"/>
  <c r="C23" i="4"/>
  <c r="C33" i="4"/>
  <c r="C36" i="4"/>
  <c r="C37" i="4"/>
  <c r="C38" i="4"/>
  <c r="C39" i="4"/>
  <c r="C43" i="4"/>
  <c r="C44" i="4"/>
  <c r="C45" i="4"/>
  <c r="C46" i="4"/>
  <c r="C53" i="4"/>
  <c r="C54" i="4"/>
  <c r="C57" i="4"/>
  <c r="C59" i="4"/>
  <c r="C63" i="4"/>
  <c r="C65" i="4"/>
  <c r="C93" i="4"/>
  <c r="C95" i="4"/>
  <c r="C98" i="4"/>
  <c r="C122" i="4"/>
  <c r="C125" i="4"/>
  <c r="C128" i="4"/>
  <c r="C129" i="4"/>
  <c r="C130" i="4"/>
  <c r="C142" i="4"/>
  <c r="C135" i="4" s="1"/>
  <c r="C197" i="4"/>
  <c r="C200" i="4"/>
  <c r="C203" i="4"/>
  <c r="C84" i="3"/>
  <c r="H74" i="3"/>
  <c r="H59" i="3"/>
  <c r="H60" i="3" s="1"/>
  <c r="H50" i="3"/>
  <c r="H47" i="3"/>
  <c r="C67" i="4"/>
  <c r="C76" i="4"/>
  <c r="C103" i="4"/>
  <c r="C109" i="4"/>
  <c r="C114" i="4"/>
  <c r="C146" i="4"/>
  <c r="C156" i="4"/>
  <c r="C166" i="4"/>
  <c r="C184" i="4"/>
  <c r="C189" i="4"/>
  <c r="D127" i="4"/>
  <c r="D135" i="4"/>
  <c r="D197" i="4"/>
  <c r="D200" i="4"/>
  <c r="D203" i="4"/>
  <c r="D189" i="4"/>
  <c r="D184" i="4" s="1"/>
  <c r="D177" i="4"/>
  <c r="D166" i="4"/>
  <c r="D156" i="4"/>
  <c r="D146" i="4"/>
  <c r="D114" i="4"/>
  <c r="D109" i="4" s="1"/>
  <c r="C102" i="4"/>
  <c r="D76" i="4"/>
  <c r="D67" i="4"/>
  <c r="C18" i="3"/>
  <c r="C96" i="3" s="1"/>
  <c r="C98" i="3" s="1"/>
  <c r="H30" i="3"/>
  <c r="H29" i="3"/>
  <c r="H28" i="3"/>
  <c r="H17" i="3"/>
  <c r="F75" i="3"/>
  <c r="F52" i="3"/>
  <c r="G86" i="3"/>
  <c r="G87" i="3"/>
  <c r="G84" i="3" s="1"/>
  <c r="G88" i="3"/>
  <c r="G75" i="3"/>
  <c r="F76" i="3"/>
  <c r="G76" i="3"/>
  <c r="G73" i="3" s="1"/>
  <c r="G77" i="3"/>
  <c r="G78" i="3"/>
  <c r="G79" i="3"/>
  <c r="G63" i="3"/>
  <c r="G64" i="3"/>
  <c r="G65" i="3"/>
  <c r="G66" i="3"/>
  <c r="G67" i="3"/>
  <c r="G68" i="3"/>
  <c r="G69" i="3"/>
  <c r="F70" i="3"/>
  <c r="G70" i="3"/>
  <c r="G71" i="3"/>
  <c r="G53" i="3"/>
  <c r="G54" i="3"/>
  <c r="G55" i="3"/>
  <c r="G56" i="3"/>
  <c r="G48" i="3"/>
  <c r="G49" i="3"/>
  <c r="G50" i="3"/>
  <c r="G51" i="3"/>
  <c r="G52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60" i="3"/>
  <c r="G61" i="3"/>
  <c r="G62" i="3"/>
  <c r="G59" i="3"/>
  <c r="G58" i="3" s="1"/>
  <c r="G74" i="3"/>
  <c r="G33" i="3"/>
  <c r="G32" i="3" s="1"/>
  <c r="G85" i="3"/>
  <c r="G92" i="3"/>
  <c r="G91" i="3" s="1"/>
  <c r="G96" i="3" s="1"/>
  <c r="G98" i="3" s="1"/>
  <c r="G93" i="3"/>
  <c r="G19" i="3"/>
  <c r="G20" i="3"/>
  <c r="G18" i="3" s="1"/>
  <c r="G21" i="3"/>
  <c r="G22" i="3"/>
  <c r="G23" i="3"/>
  <c r="G24" i="3"/>
  <c r="G25" i="3"/>
  <c r="G26" i="3"/>
  <c r="G27" i="3"/>
  <c r="G28" i="3"/>
  <c r="G29" i="3"/>
  <c r="G30" i="3"/>
  <c r="G89" i="3"/>
  <c r="G90" i="3"/>
  <c r="G97" i="3"/>
  <c r="C32" i="3"/>
  <c r="C58" i="3"/>
  <c r="C73" i="3"/>
  <c r="C91" i="3"/>
  <c r="C95" i="3" s="1"/>
  <c r="F84" i="3"/>
  <c r="F18" i="3" s="1"/>
  <c r="F96" i="3" s="1"/>
  <c r="G94" i="3"/>
  <c r="E46" i="3"/>
  <c r="E37" i="3"/>
  <c r="E36" i="3"/>
  <c r="E35" i="3"/>
  <c r="E33" i="3"/>
  <c r="V19" i="1"/>
  <c r="W19" i="1" s="1"/>
  <c r="V33" i="1"/>
  <c r="C78" i="1"/>
  <c r="T90" i="1"/>
  <c r="U87" i="1"/>
  <c r="U85" i="1" s="1"/>
  <c r="U86" i="1"/>
  <c r="U80" i="1"/>
  <c r="U81" i="1"/>
  <c r="U82" i="1"/>
  <c r="U83" i="1"/>
  <c r="U84" i="1"/>
  <c r="U79" i="1"/>
  <c r="U78" i="1" s="1"/>
  <c r="U70" i="1"/>
  <c r="U71" i="1"/>
  <c r="U72" i="1"/>
  <c r="U73" i="1"/>
  <c r="U69" i="1"/>
  <c r="U68" i="1" s="1"/>
  <c r="U60" i="1"/>
  <c r="U61" i="1"/>
  <c r="U62" i="1"/>
  <c r="U63" i="1"/>
  <c r="U64" i="1"/>
  <c r="U65" i="1"/>
  <c r="U66" i="1"/>
  <c r="U59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34" i="1"/>
  <c r="U21" i="1"/>
  <c r="U19" i="1" s="1"/>
  <c r="U22" i="1"/>
  <c r="U23" i="1"/>
  <c r="U24" i="1"/>
  <c r="U25" i="1"/>
  <c r="U26" i="1"/>
  <c r="U27" i="1"/>
  <c r="U28" i="1"/>
  <c r="U29" i="1"/>
  <c r="U30" i="1"/>
  <c r="U31" i="1"/>
  <c r="U20" i="1"/>
  <c r="U88" i="1"/>
  <c r="E46" i="1"/>
  <c r="E38" i="1"/>
  <c r="E37" i="1"/>
  <c r="E36" i="1"/>
  <c r="E34" i="1"/>
  <c r="P19" i="1"/>
  <c r="C19" i="1"/>
  <c r="C90" i="1" s="1"/>
  <c r="C92" i="1" s="1"/>
  <c r="C85" i="1"/>
  <c r="C89" i="1" s="1"/>
  <c r="C68" i="1"/>
  <c r="C58" i="1"/>
  <c r="C33" i="1"/>
  <c r="U91" i="1"/>
  <c r="U58" i="1"/>
  <c r="U33" i="1"/>
  <c r="H98" i="3" l="1"/>
  <c r="U90" i="1"/>
  <c r="U92" i="1" s="1"/>
  <c r="C74" i="1"/>
  <c r="C80" i="3"/>
  <c r="G17" i="4"/>
  <c r="H22" i="4"/>
  <c r="C85" i="4"/>
  <c r="F85" i="4" s="1"/>
  <c r="G21" i="4"/>
  <c r="C206" i="4"/>
  <c r="G24" i="4"/>
  <c r="D194" i="4"/>
  <c r="D208" i="4"/>
  <c r="G214" i="4" s="1"/>
  <c r="G19" i="4"/>
  <c r="C121" i="4"/>
  <c r="C127" i="4"/>
  <c r="C56" i="4"/>
  <c r="F56" i="4" s="1"/>
  <c r="C196" i="4"/>
  <c r="D206" i="4"/>
  <c r="D196" i="4"/>
  <c r="C35" i="4"/>
  <c r="C22" i="4"/>
  <c r="I22" i="4"/>
  <c r="G194" i="4"/>
  <c r="F22" i="4" l="1"/>
  <c r="F36" i="4"/>
  <c r="G222" i="4"/>
  <c r="G210" i="4"/>
  <c r="G121" i="4"/>
  <c r="G28" i="4"/>
  <c r="C194" i="4"/>
  <c r="C208" i="4" s="1"/>
  <c r="C210" i="4" s="1"/>
  <c r="G22" i="4"/>
  <c r="G208" i="4"/>
  <c r="G29" i="4" l="1"/>
</calcChain>
</file>

<file path=xl/sharedStrings.xml><?xml version="1.0" encoding="utf-8"?>
<sst xmlns="http://schemas.openxmlformats.org/spreadsheetml/2006/main" count="402" uniqueCount="206">
  <si>
    <t xml:space="preserve">INSTITUTO DE DESARROLLO Y CREDITO COOPERATIVO </t>
  </si>
  <si>
    <t>IDECOOP</t>
  </si>
  <si>
    <t>Presupuestos de Gastos y Aplicaciones Financieras</t>
  </si>
  <si>
    <t>En RD$</t>
  </si>
  <si>
    <t>DETALLE</t>
  </si>
  <si>
    <t>Presupuesto Aprobado</t>
  </si>
  <si>
    <t>0001          DIRECCION Y COORDINACION</t>
  </si>
  <si>
    <t xml:space="preserve">2- Gastos </t>
  </si>
  <si>
    <t>2.1- RENUMERACIONES Y CONTRIBUCIONES</t>
  </si>
  <si>
    <t>2.1.1 - RENUMERACIONES</t>
  </si>
  <si>
    <t>2.1.1 - SUELDO  PERSONAL TRAMITES DE PENSION</t>
  </si>
  <si>
    <t>2.1.1 - SUELDO No. 13</t>
  </si>
  <si>
    <t>2.1.1.- PRESTACIONES ECONOMICAS</t>
  </si>
  <si>
    <t>2.1.1.- PROPORCION DE VACACIONES NO DISFRUTADAS</t>
  </si>
  <si>
    <t>2.1.2 - SOBRESUELDOSS</t>
  </si>
  <si>
    <t>2.1.2- BONO POR DESEMPEÑO A SERVIDORES DE CARRERA</t>
  </si>
  <si>
    <t>2.1.3- GASTOS DE REPRESENTACION</t>
  </si>
  <si>
    <t>2.1.5- CONTRIBUCIONES A LA SEGURIDAD SOCIAL</t>
  </si>
  <si>
    <t>2.2.- CONTRATACIONES DE SERVICIOS</t>
  </si>
  <si>
    <t>2.2.1.-  SERVICIOS LARGA DISTANCIA</t>
  </si>
  <si>
    <t>2.2.1.-  SERVICIOS TELEFONO LOCAL</t>
  </si>
  <si>
    <t>2.2.1.-  SERVICIOS DE INTERNET Y TELEVISION POR CABLE</t>
  </si>
  <si>
    <t>2.2.1.-  AGUA</t>
  </si>
  <si>
    <t xml:space="preserve">2.2.1.-   RECOLECCION DE RESIDUOS </t>
  </si>
  <si>
    <t>2.2.2.-  PUBLICIDAD PROPAGANDA</t>
  </si>
  <si>
    <t>2.2.3- VIATICOS  DENTRO DEL PAIS DEL PAIS</t>
  </si>
  <si>
    <t>Productos 2 y 3</t>
  </si>
  <si>
    <t>2.2.3- VIATICOS  FUERA DEL PAIS</t>
  </si>
  <si>
    <t>2.2.4- TRANSPORTE Y ALMACENAJE</t>
  </si>
  <si>
    <t>2.2.5- LICENCIAS DE INFORMATICA</t>
  </si>
  <si>
    <t>2.2.6- SEGUROS DE BIENES INMUEBLES</t>
  </si>
  <si>
    <t>2.2.6- SEGUROS DE BIENES MUEBLES</t>
  </si>
  <si>
    <t>2.2.6- SEGUROS DE PERSONAS</t>
  </si>
  <si>
    <t>2.2.7- SERVICIOS DE CONSERVACION, REPARACIONES MENORES E INSTALACIONES TEMPORALES</t>
  </si>
  <si>
    <t>2.2.7- MANTENIMIENTO Y REPARACION DE EQUIPOS DE TRANSPORTE, TRACCION Y ELEVACION</t>
  </si>
  <si>
    <t>2.2.7- SERVICIOS DE MANTENIMIENTO Y REPARACION , DESMONTE E INSTALACION</t>
  </si>
  <si>
    <t>2.2.8 GASTOS JUDICIALES</t>
  </si>
  <si>
    <t>2.2.8 COMISIONES Y GASTOS</t>
  </si>
  <si>
    <t>2.2.8 FUMIGACION</t>
  </si>
  <si>
    <t>2.2.8  EVENTOS GENERALES</t>
  </si>
  <si>
    <t>2.2.8  SERVICIOS TECNICOS PROFESIONALES</t>
  </si>
  <si>
    <t>2.2.8  SERVICIOS JURIDICOS</t>
  </si>
  <si>
    <t>2.2.9- OTRAS CONTRATACIONES DE SERVICIOS</t>
  </si>
  <si>
    <t>2.3- MATERALES Y SUMINISTROS</t>
  </si>
  <si>
    <t>2.3.1- ALIMENTOS Y PRODUCTOS AGROFORESTALES</t>
  </si>
  <si>
    <t>2.3.1- PAPEL DE ESCRITORIO</t>
  </si>
  <si>
    <t>2.3.3- PRODUCTOS ARTES GRAFICAS</t>
  </si>
  <si>
    <t>2.3.3- LIBROS, REVISTAS Y PERIODICOS</t>
  </si>
  <si>
    <t>2.3.7. COMBUSTIBLES Y LUBRICANTES</t>
  </si>
  <si>
    <t>2.3.9- MATERIAL DE LIMPIEZA</t>
  </si>
  <si>
    <t>2.3.9-  UTILES Y MATERIALES DE ESCRITORIO, OFICINA INFORMATICA</t>
  </si>
  <si>
    <t>2.3.9-  PRODUCTOS ELECTRICOS Y AFINES</t>
  </si>
  <si>
    <t>2.6- BIENES MUEBLES, INMUEBLES E INTANGIBLES</t>
  </si>
  <si>
    <t>2.6.1 MOBILIARIO Y EQUIPO</t>
  </si>
  <si>
    <t>2.6.1  EQUIPOS DE INFORMATICOS</t>
  </si>
  <si>
    <t>2.6.4.- VEHICULOS Y EQUIPOS DE TRANSPORTE, TRACCION Y ELEVACION</t>
  </si>
  <si>
    <t>2.6.5- MAQUINARIA, OTROS EQUIPOS Y HERRAMIENTAS</t>
  </si>
  <si>
    <t>2.6.8.- PROGRAMAS INFORMATICOS</t>
  </si>
  <si>
    <t>SUB TOTAL</t>
  </si>
  <si>
    <t>0002        GESTION ADMINISTRATIVA Y FINANCIERA</t>
  </si>
  <si>
    <t>2.1.1 - SUELDOS FIJOS</t>
  </si>
  <si>
    <t>Fondos Propios</t>
  </si>
  <si>
    <t>2.2.1.- ENERGIA ELECTRICA</t>
  </si>
  <si>
    <t>2.2.5- ALQUILERES Y RENTAS</t>
  </si>
  <si>
    <t>SUB-TOTAL</t>
  </si>
  <si>
    <t>TOTAL GENERAL</t>
  </si>
  <si>
    <t>FONDOS PROPIOS</t>
  </si>
  <si>
    <t>Apropiacion</t>
  </si>
  <si>
    <t>Cuotas Mensuales</t>
  </si>
  <si>
    <t>2.1.1- EMPLEADOS TEMPORALES</t>
  </si>
  <si>
    <t>2.2.3- VIATICOS  DENTRO  DEL PAIS DEL PAIS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</si>
  <si>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</si>
  <si>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</si>
  <si>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</si>
  <si>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</si>
  <si>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</si>
  <si>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</si>
  <si>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</si>
  <si>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</si>
  <si>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</si>
  <si>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</si>
  <si>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</si>
  <si>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</si>
  <si>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CAMBIAR LA CUENTA</t>
  </si>
  <si>
    <t>PRESUPUESTO 2022</t>
  </si>
  <si>
    <t>TRANSFERENCIA MENSUAL AGRICULTURA</t>
  </si>
  <si>
    <t>NO DISTRIBUIR</t>
  </si>
  <si>
    <t>NOTA</t>
  </si>
  <si>
    <t>LOS FONDOS PROPIOS NO DISTRIBUIR</t>
  </si>
  <si>
    <t>Modificación</t>
  </si>
  <si>
    <t>Total</t>
  </si>
  <si>
    <t>Trimestral 1,500,000.00</t>
  </si>
  <si>
    <t>PRESUPUESTO MODIFICADO ENERO-2022</t>
  </si>
  <si>
    <t>Presupuesto Vigente</t>
  </si>
  <si>
    <t>2.3.3- PAPEL Y CARTON</t>
  </si>
  <si>
    <t>2.3.3- PAPEL DE ESCRITORIO</t>
  </si>
  <si>
    <t>2.3.6- ACCESORIOS DE METAL</t>
  </si>
  <si>
    <t>2.3.5.-ARTICULOS PLASTICOS</t>
  </si>
  <si>
    <t>2.3.7.- LUBRICANTES</t>
  </si>
  <si>
    <t>2.3.7.- GASOIL</t>
  </si>
  <si>
    <t>2.6.4.- OTROS EQUIPOS DE TRANSPORTE (MOTOR)</t>
  </si>
  <si>
    <t>PRESUPUESTO APROBADO 2022</t>
  </si>
  <si>
    <t>Aprobado por:___________________________________________</t>
  </si>
  <si>
    <t xml:space="preserve">                                MARIA DEL CARMEN ROJAS REYES</t>
  </si>
  <si>
    <t xml:space="preserve">                                        DIRECTORA FINANCIERA  </t>
  </si>
  <si>
    <t>Presupuesto Modificado</t>
  </si>
  <si>
    <t>2.1.1- PERSONAL DE CARÁCTER TEMPORAL</t>
  </si>
  <si>
    <t>2.2.1.- SERVICIOS BASICOS</t>
  </si>
  <si>
    <t>2.2.2.- PUBLICIDAD, IMPRESIÓN Y ENCUADERNACION</t>
  </si>
  <si>
    <t xml:space="preserve">2.2.3- VIATICOS </t>
  </si>
  <si>
    <t>2.2.4- FLETES</t>
  </si>
  <si>
    <t>2.2.4- PEAJE</t>
  </si>
  <si>
    <t>2.2.5- ALQUILERES DE EQUIPOS DE TRANSPORTE</t>
  </si>
  <si>
    <t>2.2.8 OTROS SERVIVICOS NO INCLUIDOS EN CONCEPTOS ANTERIORES</t>
  </si>
  <si>
    <t>2.3.2- TEXTILES Y VESTUARIOS</t>
  </si>
  <si>
    <t>2.3.3- PRODUCTOS DE PAPEL Y CARTON E IMPRESOS</t>
  </si>
  <si>
    <t>2.3.4.- PRODUCTOS FARMACEUTICOS</t>
  </si>
  <si>
    <t>2.3.5- PRODUCTOS DE CUERO, CAUCHO Y PLASTICO</t>
  </si>
  <si>
    <t>2.3.6.- PRODUCTOS DE MINERALES, METALICOS Y NO METALICOS</t>
  </si>
  <si>
    <t>2.3.7- COMBUSTIBLES, LUBRICANTES, PRODUCTOS QUIMICOS Y CONEXOS</t>
  </si>
  <si>
    <t>2.3.8- GASTOS QUE SE ASIGNARAN DURANTE EL EJERCICIO (ART. 32 Y 33 LEY 423-06</t>
  </si>
  <si>
    <t>2.3.9- PRODUCTOS UTILES VARIOS</t>
  </si>
  <si>
    <t>2.4.- TRANSFERENCIAS CORRIENTES</t>
  </si>
  <si>
    <t>2.4.3- TRANSFERENCIAS CORRIENTES A EMPRESA PUBLICAS NO FINANCIERAS</t>
  </si>
  <si>
    <t>2.4.4.- TRANSFERENCIASS CORRIENTES A INSTITUCIONES PUBLICAS NO FINANCIERAS</t>
  </si>
  <si>
    <t>2.4.5.- TRANSFERENCIAS CORRIENTES A INSTITUCIONES PUBLICAS FINANCIERAS</t>
  </si>
  <si>
    <t>2.4.7.- TRANSFERENCIAS CORRIENTES AL SECTOR EXTERNO</t>
  </si>
  <si>
    <t>2.4.9.- TRANSFERENCIAS CORRIENTES OTRAS INSTITUCIONES PUBLICAS</t>
  </si>
  <si>
    <t>2.5.- TRANSFERENCIAS DE CAPITAL</t>
  </si>
  <si>
    <t>2.5.1.- TRANSFERENCIAS DE CAPITAL AL SECTOR PRIVADO</t>
  </si>
  <si>
    <t>2.5.2.- TRASNFERENCIAS DE CAPITAL AL GOBIERNO GENERAL NACIONAL</t>
  </si>
  <si>
    <t>2.5.3- TRANSFERENCIAS DE CAPITAL AL GOBIERNO GENERALES LOCALES</t>
  </si>
  <si>
    <t>2.5.4.- TRANSFERENCIAS DE CAPITAL A EMPRESAS PUBLICAS NO FINANCIERAS</t>
  </si>
  <si>
    <t>2.5.5.- TRANSFERENCIAS DE CAPITAL A INSTITUCIONES PUBLICAS FINANCIERAS</t>
  </si>
  <si>
    <t>2.5.6.- TRANSFERENCIAS DE CAPITAL AL SECTOR EXTERNO</t>
  </si>
  <si>
    <t>2.5.9.- TRANSFRENCIAS DE CAPITAL A OTRAS INSTITUCIONES PUBLICAS</t>
  </si>
  <si>
    <t>2.6.2.- MOBILIARIO Y EQUIPO EDUCACIONAL Y RECREATIVO</t>
  </si>
  <si>
    <t>2.6.3- EQUIPO INSTRUMENTAL, CIENTIFICO Y LABORATORIO</t>
  </si>
  <si>
    <t>2.6.6.- EQUIPOS DE DEFENSA Y SEGURIDAD</t>
  </si>
  <si>
    <t>2.6.7.- ACTIVOS BIOLOGICOS CULTIVABLES</t>
  </si>
  <si>
    <t>2.6.8.- BIENES INTANGIBLES</t>
  </si>
  <si>
    <t>2.6.9.- EDIFICIOS, ESTRUCTURAS, TIERRAS, TERRENOS Y OBJECTOS DE VALOR</t>
  </si>
  <si>
    <t>2.7.- OBRAS</t>
  </si>
  <si>
    <t>2.7.1-OBRAS EN EDIFICACIONES</t>
  </si>
  <si>
    <t>2.7.2-INFRAESTRUCTURA</t>
  </si>
  <si>
    <t>2.7.3- CONSTRUCCIONES EN BIENES CONCESIONADOS</t>
  </si>
  <si>
    <t>2.7.4-GASTOS QUE SE ASIGNARAN DURANTE EL EJERCICIO PARA INVERSION (ART. 32 Y 33 LEY 423-06)</t>
  </si>
  <si>
    <t>2.8.-  ADQUISICION DE ACTIVOS FINANCIEROS CON FINES DE POLITICA</t>
  </si>
  <si>
    <t>2.8.1- CONCESION DE PRESTAMOS</t>
  </si>
  <si>
    <t>2.8.2- ADQUISICION DE TITULOS VALORES REPRESENTATIVOS DE DEUDA</t>
  </si>
  <si>
    <t>2.9- GASTOS FINANCIEROS</t>
  </si>
  <si>
    <t>2.9.1- INTERESES DE LA DEUDA PUBLICA INTERNA</t>
  </si>
  <si>
    <t>2.9.2- INTERESES DE LA DEUDA PUBLICA EXTERNA</t>
  </si>
  <si>
    <t>2.9.4- COMISIONES Y OTROS GASTOS BANCARIOS DE LA DEUDA PUBLICA</t>
  </si>
  <si>
    <t>2.2.3 - VIATICOS</t>
  </si>
  <si>
    <t>2.4.1.- TRANSFERENCIAS CORRIENTES AL SECTOR PRIVADO</t>
  </si>
  <si>
    <t>2.4.2.- TRANSFERENCIAS CORRIENTES AL GOBIERNO CENTRAL NACIONAL</t>
  </si>
  <si>
    <t>TOTAL DE GASTOS</t>
  </si>
  <si>
    <t>4.- APLICACIONES FINANCIERAS</t>
  </si>
  <si>
    <t>4.1.- INCREMENTO DE ACTIVOS FINANCIEROS</t>
  </si>
  <si>
    <t>4.1.1.- INCREMENTO DE ACTIVOS FINANCIEROS CORRIENTES</t>
  </si>
  <si>
    <t>4.1.2.- INCREMENTO DE ACTIVOS FINANCIEROS NO CORRIENTES</t>
  </si>
  <si>
    <t>4.2.- DISMINUCION DE PASIVOS</t>
  </si>
  <si>
    <t>4.2.1.- DISMINUCION DE PASIVOS CORRIENTES</t>
  </si>
  <si>
    <t>4.2.2.- DISMINUCION DE PASIVOS NO CORRIENTES</t>
  </si>
  <si>
    <t>4.3.- DISMINUCION DE PASIVOS</t>
  </si>
  <si>
    <t>4.3.5.- DISMINUCION DEPOSITOS FONDOS DE TERCEROS</t>
  </si>
  <si>
    <t>TOTAL DE APLICACIONES FINANCIERAS</t>
  </si>
  <si>
    <t>TOTAL DE GASTOS Y APLICACIONES FINANCIERAS</t>
  </si>
  <si>
    <t>LICDA. MARIA DEL CARMEN ROJAS</t>
  </si>
  <si>
    <t>DIRECTORA FINANCIERA</t>
  </si>
  <si>
    <t>2.1.2- BONOS POR DESEMPEÑO</t>
  </si>
  <si>
    <t>2.2.1.- SERVICIOS BASICOS (ENERGIA ELECTRICA)</t>
  </si>
  <si>
    <t>2.2.4 -PEAJE</t>
  </si>
  <si>
    <t>_________________________________________________________________________</t>
  </si>
  <si>
    <t>2.6.4.- OTROS EQUIPOS DE TRANSPORTE</t>
  </si>
  <si>
    <t>2.6.8.- LICENCIAS DE INFORMATICA</t>
  </si>
  <si>
    <t>2.1.1</t>
  </si>
  <si>
    <t>2.2.</t>
  </si>
  <si>
    <t>2.2.3</t>
  </si>
  <si>
    <t>2.3.7</t>
  </si>
  <si>
    <t>OBJETO</t>
  </si>
  <si>
    <t>AUX PROG.</t>
  </si>
  <si>
    <t>0015</t>
  </si>
  <si>
    <t>0000</t>
  </si>
  <si>
    <t>TOTAL</t>
  </si>
  <si>
    <t>2.6.8.-LICENCIAS INTELECTUALES</t>
  </si>
  <si>
    <t>FUENTE: SIGEF</t>
  </si>
  <si>
    <t>2.6.8.- PROGRAMAS DE INFORMATICA</t>
  </si>
  <si>
    <t>2.2.7-MANTENIMIENTO Y REPARACION DE EQUIPOS DE TRANSPORTE, TRACCION Y ELEVACION</t>
  </si>
  <si>
    <t>2.2.7-SERVICIOS DE MANTENIMIENTO, REPARACION, DESMONTE E INSTALACION</t>
  </si>
  <si>
    <t>2.2.8 OTROS SERVICIOS NO INCLUIDOS EN CONCEPTOS ANTERIORES</t>
  </si>
  <si>
    <t>2.1.1- PRESTACION LABORAL POR DESVINCULACION</t>
  </si>
  <si>
    <t>2.2.7- REPARACIONES Y MANTENIMIENTOS  MENORES EN EDIFICACIONES</t>
  </si>
  <si>
    <t>2.1.1- CARACTER EVENTUAL</t>
  </si>
  <si>
    <t>2.2.7-MANTENIMIENTO, REPARACION, SERVICIOS DE PINTURA YS SUS DERIVADOS</t>
  </si>
  <si>
    <t>2.2.7- MANTENIMIENTO Y REPARACION EQUIPOS  TECNOLOGIA E INFORMACION</t>
  </si>
  <si>
    <t>2.2.7- MANTENIMIENTO Y REPARACION EQUIPOS  DE OFICINAS E INMOBILIARIOS</t>
  </si>
  <si>
    <t>2.6.2.-EQUIPOS  Y APARATOS AUDIOVISUALES</t>
  </si>
  <si>
    <t>2.6.2.- CAMARAS FOTOGRAFICAS Y DE VIDEO</t>
  </si>
  <si>
    <t>2.6.1.-EQUIPOS DE TECNOLOGIA DE LA INFORMACION Y COMUNICACION</t>
  </si>
  <si>
    <t>2.6.1.- ELECTRODOMESTICOS</t>
  </si>
  <si>
    <t>2.7.2- OBRAS DE TELECOMUNICACIONES</t>
  </si>
  <si>
    <r>
      <rPr>
        <b/>
        <sz val="48"/>
        <color theme="1"/>
        <rFont val="Arial Black"/>
        <family val="2"/>
      </rPr>
      <t>PresupuestoAprobado:</t>
    </r>
    <r>
      <rPr>
        <b/>
        <sz val="48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</si>
  <si>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48"/>
        <color theme="1"/>
        <rFont val="Arial Black"/>
        <family val="2"/>
      </rPr>
      <t xml:space="preserve">Presupuesto Modificado: </t>
    </r>
    <r>
      <rPr>
        <b/>
        <sz val="48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</si>
  <si>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48"/>
        <color theme="1"/>
        <rFont val="Arial Black"/>
        <family val="2"/>
      </rPr>
      <t>Total Devengado:</t>
    </r>
    <r>
      <rPr>
        <b/>
        <sz val="48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</si>
</sst>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Berlin Sans FB Demi"/>
      <family val="2"/>
    </font>
    <font>
      <sz val="28"/>
      <color theme="1"/>
      <name val="Calisto MT"/>
      <family val="1"/>
    </font>
    <font>
      <b/>
      <sz val="36"/>
      <color theme="1"/>
      <name val="Calisto MT"/>
      <family val="1"/>
    </font>
    <font>
      <sz val="36"/>
      <color theme="1"/>
      <name val="Calisto MT"/>
      <family val="1"/>
    </font>
    <font>
      <b/>
      <sz val="28"/>
      <color theme="1"/>
      <name val="Calisto MT"/>
      <family val="1"/>
    </font>
    <font>
      <b/>
      <sz val="30"/>
      <color theme="1"/>
      <name val="Berlin Sans FB Demi"/>
      <family val="2"/>
    </font>
    <font>
      <sz val="30"/>
      <color theme="1"/>
      <name val="Berlin Sans FB Demi"/>
      <family val="2"/>
    </font>
    <font>
      <sz val="30"/>
      <color theme="1"/>
      <name val="Calisto MT"/>
      <family val="1"/>
    </font>
    <font>
      <b/>
      <sz val="28"/>
      <color theme="1"/>
      <name val="Bodoni MT Black"/>
      <family val="1"/>
    </font>
    <font>
      <sz val="28"/>
      <color theme="1"/>
      <name val="Bodoni MT Black"/>
      <family val="1"/>
    </font>
    <font>
      <sz val="36"/>
      <color theme="1"/>
      <name val="Bodoni MT Black"/>
      <family val="1"/>
    </font>
    <font>
      <b/>
      <sz val="26"/>
      <color theme="1"/>
      <name val="Calisto MT"/>
      <family val="1"/>
    </font>
    <font>
      <b/>
      <sz val="28"/>
      <color rgb="FFFF0000"/>
      <name val="Calisto MT"/>
      <family val="1"/>
    </font>
    <font>
      <b/>
      <sz val="28"/>
      <color theme="1" tint="4.9989318521683403E-2"/>
      <name val="Calisto MT"/>
      <family val="1"/>
    </font>
    <font>
      <b/>
      <sz val="20"/>
      <color theme="1"/>
      <name val="Calisto MT"/>
      <family val="1"/>
    </font>
    <font>
      <b/>
      <sz val="24"/>
      <color theme="1"/>
      <name val="Calisto MT"/>
      <family val="1"/>
    </font>
    <font>
      <b/>
      <sz val="11"/>
      <color theme="3"/>
      <name val="Calibri"/>
      <family val="2"/>
      <scheme val="minor"/>
    </font>
    <font>
      <sz val="20"/>
      <color theme="1"/>
      <name val="Calisto MT"/>
      <family val="1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color theme="1"/>
      <name val="Berlin Sans FB Demi"/>
      <family val="2"/>
    </font>
    <font>
      <sz val="48"/>
      <color theme="1"/>
      <name val="Calisto MT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48"/>
      <color theme="1"/>
      <name val="Calisto MT"/>
      <family val="1"/>
    </font>
    <font>
      <sz val="48"/>
      <color theme="1"/>
      <name val="Berlin Sans FB Demi"/>
      <family val="2"/>
    </font>
    <font>
      <b/>
      <sz val="48"/>
      <color theme="1"/>
      <name val="Arial"/>
      <family val="2"/>
    </font>
    <font>
      <b/>
      <sz val="48"/>
      <color theme="1"/>
      <name val="Arial Black"/>
      <family val="2"/>
    </font>
    <font>
      <sz val="48"/>
      <color theme="1"/>
      <name val="Calibri"/>
      <family val="2"/>
      <scheme val="minor"/>
    </font>
    <font>
      <b/>
      <u/>
      <sz val="48"/>
      <color theme="1"/>
      <name val="Calisto MT"/>
      <family val="1"/>
    </font>
    <font>
      <b/>
      <sz val="48"/>
      <color theme="1"/>
      <name val="Bodoni MT Black"/>
      <family val="1"/>
    </font>
    <font>
      <b/>
      <sz val="48"/>
      <color theme="1"/>
      <name val="Bodoni MT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theme="4" tint="0.3999755851924192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8" fillId="0" borderId="16" applyNumberFormat="0" applyFill="0" applyAlignment="0" applyProtection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5" fillId="2" borderId="0" xfId="0" applyFont="1" applyFill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0" xfId="0" applyFont="1" applyFill="1" applyAlignment="1">
      <alignment wrapText="1"/>
    </xf>
    <xf numFmtId="0" fontId="6" fillId="2" borderId="1" xfId="0" applyFont="1" applyFill="1" applyBorder="1" applyAlignment="1">
      <alignment horizontal="left" wrapText="1"/>
    </xf>
    <xf numFmtId="164" fontId="10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43" fontId="6" fillId="2" borderId="1" xfId="1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43" fontId="6" fillId="3" borderId="1" xfId="1" applyFont="1" applyFill="1" applyBorder="1" applyAlignment="1">
      <alignment wrapText="1"/>
    </xf>
    <xf numFmtId="0" fontId="6" fillId="2" borderId="1" xfId="0" applyFont="1" applyFill="1" applyBorder="1"/>
    <xf numFmtId="43" fontId="6" fillId="2" borderId="1" xfId="1" applyFont="1" applyFill="1" applyBorder="1"/>
    <xf numFmtId="0" fontId="10" fillId="2" borderId="1" xfId="0" applyFont="1" applyFill="1" applyBorder="1" applyAlignment="1">
      <alignment wrapText="1"/>
    </xf>
    <xf numFmtId="43" fontId="10" fillId="2" borderId="1" xfId="1" applyFont="1" applyFill="1" applyBorder="1"/>
    <xf numFmtId="0" fontId="6" fillId="5" borderId="1" xfId="0" applyFont="1" applyFill="1" applyBorder="1" applyAlignment="1">
      <alignment wrapText="1"/>
    </xf>
    <xf numFmtId="43" fontId="6" fillId="5" borderId="1" xfId="1" applyFont="1" applyFill="1" applyBorder="1" applyAlignment="1">
      <alignment wrapText="1"/>
    </xf>
    <xf numFmtId="0" fontId="10" fillId="2" borderId="1" xfId="0" applyFont="1" applyFill="1" applyBorder="1" applyAlignment="1">
      <alignment horizontal="center" wrapText="1"/>
    </xf>
    <xf numFmtId="43" fontId="10" fillId="2" borderId="1" xfId="1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43" fontId="11" fillId="2" borderId="1" xfId="0" applyNumberFormat="1" applyFont="1" applyFill="1" applyBorder="1" applyAlignment="1">
      <alignment wrapText="1"/>
    </xf>
    <xf numFmtId="43" fontId="12" fillId="2" borderId="1" xfId="0" applyNumberFormat="1" applyFont="1" applyFill="1" applyBorder="1" applyAlignment="1">
      <alignment wrapText="1"/>
    </xf>
    <xf numFmtId="164" fontId="3" fillId="2" borderId="1" xfId="0" applyNumberFormat="1" applyFont="1" applyFill="1" applyBorder="1" applyAlignment="1">
      <alignment wrapText="1"/>
    </xf>
    <xf numFmtId="43" fontId="3" fillId="2" borderId="0" xfId="0" applyNumberFormat="1" applyFont="1" applyFill="1" applyAlignment="1">
      <alignment wrapText="1"/>
    </xf>
    <xf numFmtId="43" fontId="6" fillId="2" borderId="0" xfId="0" applyNumberFormat="1" applyFont="1" applyFill="1" applyAlignment="1">
      <alignment wrapText="1"/>
    </xf>
    <xf numFmtId="43" fontId="6" fillId="2" borderId="0" xfId="1" applyFont="1" applyFill="1" applyAlignment="1">
      <alignment wrapText="1"/>
    </xf>
    <xf numFmtId="43" fontId="3" fillId="2" borderId="1" xfId="1" applyFont="1" applyFill="1" applyBorder="1" applyAlignment="1">
      <alignment wrapText="1"/>
    </xf>
    <xf numFmtId="43" fontId="3" fillId="2" borderId="0" xfId="1" applyFont="1" applyFill="1" applyAlignment="1">
      <alignment wrapText="1"/>
    </xf>
    <xf numFmtId="164" fontId="10" fillId="3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43" fontId="9" fillId="2" borderId="1" xfId="1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13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43" fontId="14" fillId="2" borderId="1" xfId="1" applyFont="1" applyFill="1" applyBorder="1" applyAlignment="1">
      <alignment wrapText="1"/>
    </xf>
    <xf numFmtId="43" fontId="2" fillId="2" borderId="1" xfId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10" fillId="3" borderId="1" xfId="1" applyFont="1" applyFill="1" applyBorder="1" applyAlignment="1">
      <alignment vertical="center" wrapText="1"/>
    </xf>
    <xf numFmtId="43" fontId="6" fillId="3" borderId="1" xfId="1" applyFont="1" applyFill="1" applyBorder="1" applyAlignment="1">
      <alignment vertical="center" wrapText="1"/>
    </xf>
    <xf numFmtId="43" fontId="6" fillId="3" borderId="0" xfId="1" applyFont="1" applyFill="1" applyAlignment="1">
      <alignment vertical="center" wrapText="1"/>
    </xf>
    <xf numFmtId="43" fontId="10" fillId="2" borderId="1" xfId="1" applyFont="1" applyFill="1" applyBorder="1" applyAlignment="1">
      <alignment vertical="center" wrapText="1"/>
    </xf>
    <xf numFmtId="43" fontId="6" fillId="2" borderId="1" xfId="1" applyFont="1" applyFill="1" applyBorder="1" applyAlignment="1">
      <alignment vertical="center" wrapText="1"/>
    </xf>
    <xf numFmtId="43" fontId="6" fillId="2" borderId="0" xfId="1" applyFont="1" applyFill="1" applyAlignment="1">
      <alignment vertical="center" wrapText="1"/>
    </xf>
    <xf numFmtId="43" fontId="6" fillId="2" borderId="1" xfId="1" applyFont="1" applyFill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43" fontId="6" fillId="5" borderId="1" xfId="1" applyFont="1" applyFill="1" applyBorder="1" applyAlignment="1">
      <alignment vertical="center" wrapText="1"/>
    </xf>
    <xf numFmtId="43" fontId="11" fillId="2" borderId="1" xfId="1" applyFont="1" applyFill="1" applyBorder="1" applyAlignment="1">
      <alignment vertical="center" wrapText="1"/>
    </xf>
    <xf numFmtId="43" fontId="3" fillId="2" borderId="0" xfId="1" applyFont="1" applyFill="1" applyAlignment="1">
      <alignment vertical="center" wrapText="1"/>
    </xf>
    <xf numFmtId="43" fontId="15" fillId="2" borderId="1" xfId="1" applyFont="1" applyFill="1" applyBorder="1" applyAlignment="1">
      <alignment vertical="center" wrapText="1"/>
    </xf>
    <xf numFmtId="43" fontId="3" fillId="2" borderId="1" xfId="1" applyFont="1" applyFill="1" applyBorder="1" applyAlignment="1">
      <alignment vertical="center" wrapText="1"/>
    </xf>
    <xf numFmtId="43" fontId="14" fillId="2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3" fontId="6" fillId="2" borderId="0" xfId="0" applyNumberFormat="1" applyFont="1" applyFill="1" applyAlignment="1">
      <alignment horizontal="center" vertical="center" wrapText="1"/>
    </xf>
    <xf numFmtId="43" fontId="5" fillId="2" borderId="0" xfId="1" applyFont="1" applyFill="1" applyAlignment="1">
      <alignment wrapText="1"/>
    </xf>
    <xf numFmtId="43" fontId="9" fillId="2" borderId="0" xfId="1" applyFont="1" applyFill="1" applyAlignment="1">
      <alignment wrapText="1"/>
    </xf>
    <xf numFmtId="0" fontId="6" fillId="2" borderId="1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wrapText="1"/>
    </xf>
    <xf numFmtId="0" fontId="9" fillId="2" borderId="11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43" fontId="6" fillId="2" borderId="12" xfId="1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43" fontId="3" fillId="2" borderId="12" xfId="1" applyFont="1" applyFill="1" applyBorder="1" applyAlignment="1">
      <alignment wrapText="1"/>
    </xf>
    <xf numFmtId="0" fontId="6" fillId="2" borderId="10" xfId="0" applyFont="1" applyFill="1" applyBorder="1"/>
    <xf numFmtId="0" fontId="6" fillId="2" borderId="10" xfId="0" applyFont="1" applyFill="1" applyBorder="1" applyAlignment="1">
      <alignment horizontal="left" wrapText="1"/>
    </xf>
    <xf numFmtId="0" fontId="3" fillId="2" borderId="10" xfId="0" applyFont="1" applyFill="1" applyBorder="1" applyAlignment="1">
      <alignment wrapText="1"/>
    </xf>
    <xf numFmtId="0" fontId="6" fillId="2" borderId="13" xfId="0" applyFont="1" applyFill="1" applyBorder="1" applyAlignment="1">
      <alignment wrapText="1"/>
    </xf>
    <xf numFmtId="164" fontId="6" fillId="2" borderId="14" xfId="0" applyNumberFormat="1" applyFont="1" applyFill="1" applyBorder="1" applyAlignment="1">
      <alignment wrapText="1"/>
    </xf>
    <xf numFmtId="43" fontId="6" fillId="2" borderId="14" xfId="1" applyFont="1" applyFill="1" applyBorder="1" applyAlignment="1">
      <alignment wrapText="1"/>
    </xf>
    <xf numFmtId="43" fontId="6" fillId="2" borderId="15" xfId="1" applyFont="1" applyFill="1" applyBorder="1" applyAlignment="1">
      <alignment wrapText="1"/>
    </xf>
    <xf numFmtId="0" fontId="16" fillId="2" borderId="0" xfId="0" applyFont="1" applyFill="1" applyAlignment="1">
      <alignment wrapText="1"/>
    </xf>
    <xf numFmtId="43" fontId="10" fillId="2" borderId="14" xfId="1" applyFont="1" applyFill="1" applyBorder="1" applyAlignment="1">
      <alignment vertical="center" wrapText="1"/>
    </xf>
    <xf numFmtId="0" fontId="17" fillId="2" borderId="14" xfId="0" applyFont="1" applyFill="1" applyBorder="1" applyAlignment="1">
      <alignment wrapText="1"/>
    </xf>
    <xf numFmtId="0" fontId="19" fillId="2" borderId="0" xfId="0" applyFont="1" applyFill="1" applyAlignment="1">
      <alignment wrapText="1"/>
    </xf>
    <xf numFmtId="43" fontId="19" fillId="2" borderId="0" xfId="0" applyNumberFormat="1" applyFont="1" applyFill="1" applyAlignment="1">
      <alignment wrapText="1"/>
    </xf>
    <xf numFmtId="43" fontId="16" fillId="2" borderId="0" xfId="0" applyNumberFormat="1" applyFont="1" applyFill="1" applyAlignment="1">
      <alignment wrapText="1"/>
    </xf>
    <xf numFmtId="43" fontId="6" fillId="2" borderId="0" xfId="1" applyFont="1" applyFill="1" applyBorder="1" applyAlignment="1">
      <alignment vertical="center" wrapText="1"/>
    </xf>
    <xf numFmtId="0" fontId="20" fillId="2" borderId="0" xfId="0" applyFont="1" applyFill="1"/>
    <xf numFmtId="4" fontId="20" fillId="2" borderId="0" xfId="0" applyNumberFormat="1" applyFont="1" applyFill="1"/>
    <xf numFmtId="0" fontId="22" fillId="2" borderId="0" xfId="0" applyFont="1" applyFill="1" applyAlignment="1">
      <alignment horizontal="center" wrapText="1"/>
    </xf>
    <xf numFmtId="0" fontId="23" fillId="2" borderId="0" xfId="0" applyFont="1" applyFill="1" applyAlignment="1">
      <alignment wrapText="1"/>
    </xf>
    <xf numFmtId="0" fontId="6" fillId="2" borderId="0" xfId="0" applyFont="1" applyFill="1" applyBorder="1" applyAlignment="1">
      <alignment wrapText="1"/>
    </xf>
    <xf numFmtId="0" fontId="17" fillId="2" borderId="0" xfId="0" applyFont="1" applyFill="1" applyBorder="1" applyAlignment="1">
      <alignment wrapText="1"/>
    </xf>
    <xf numFmtId="43" fontId="10" fillId="2" borderId="0" xfId="1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wrapText="1"/>
    </xf>
    <xf numFmtId="43" fontId="6" fillId="2" borderId="0" xfId="1" applyFont="1" applyFill="1" applyBorder="1" applyAlignment="1">
      <alignment wrapText="1"/>
    </xf>
    <xf numFmtId="0" fontId="21" fillId="2" borderId="0" xfId="0" applyFont="1" applyFill="1"/>
    <xf numFmtId="0" fontId="21" fillId="2" borderId="0" xfId="0" applyFont="1" applyFill="1" applyAlignment="1">
      <alignment wrapText="1"/>
    </xf>
    <xf numFmtId="0" fontId="22" fillId="2" borderId="0" xfId="0" applyFont="1" applyFill="1" applyAlignment="1">
      <alignment wrapText="1"/>
    </xf>
    <xf numFmtId="43" fontId="0" fillId="0" borderId="0" xfId="1" applyFont="1"/>
    <xf numFmtId="43" fontId="0" fillId="0" borderId="0" xfId="1" applyFont="1" applyAlignment="1">
      <alignment horizontal="center"/>
    </xf>
    <xf numFmtId="43" fontId="24" fillId="0" borderId="0" xfId="1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left"/>
    </xf>
    <xf numFmtId="0" fontId="24" fillId="0" borderId="1" xfId="0" applyFont="1" applyBorder="1"/>
    <xf numFmtId="49" fontId="24" fillId="0" borderId="1" xfId="3" applyNumberFormat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24" fillId="0" borderId="1" xfId="0" applyFont="1" applyBorder="1" applyAlignment="1">
      <alignment horizontal="left"/>
    </xf>
    <xf numFmtId="43" fontId="24" fillId="0" borderId="1" xfId="1" applyFont="1" applyBorder="1"/>
    <xf numFmtId="0" fontId="25" fillId="0" borderId="1" xfId="0" applyFont="1" applyBorder="1" applyAlignment="1">
      <alignment horizontal="center"/>
    </xf>
    <xf numFmtId="43" fontId="25" fillId="0" borderId="1" xfId="1" applyFont="1" applyBorder="1" applyAlignment="1">
      <alignment horizontal="center"/>
    </xf>
    <xf numFmtId="0" fontId="22" fillId="2" borderId="0" xfId="0" applyFont="1" applyFill="1" applyAlignment="1">
      <alignment horizontal="center" wrapText="1"/>
    </xf>
    <xf numFmtId="43" fontId="22" fillId="2" borderId="0" xfId="0" applyNumberFormat="1" applyFont="1" applyFill="1" applyAlignment="1">
      <alignment horizontal="center" wrapText="1"/>
    </xf>
    <xf numFmtId="0" fontId="22" fillId="2" borderId="0" xfId="0" applyFont="1" applyFill="1" applyAlignment="1">
      <alignment horizontal="center" wrapText="1"/>
    </xf>
    <xf numFmtId="0" fontId="26" fillId="2" borderId="0" xfId="0" applyFont="1" applyFill="1" applyBorder="1" applyAlignment="1">
      <alignment horizontal="center" wrapText="1"/>
    </xf>
    <xf numFmtId="0" fontId="22" fillId="2" borderId="0" xfId="0" applyFont="1" applyFill="1" applyBorder="1" applyAlignment="1">
      <alignment horizontal="center" wrapText="1"/>
    </xf>
    <xf numFmtId="43" fontId="23" fillId="2" borderId="0" xfId="0" applyNumberFormat="1" applyFont="1" applyFill="1" applyAlignment="1">
      <alignment wrapText="1"/>
    </xf>
    <xf numFmtId="0" fontId="22" fillId="2" borderId="0" xfId="0" applyFont="1" applyFill="1" applyBorder="1" applyAlignment="1">
      <alignment horizontal="center" wrapText="1"/>
    </xf>
    <xf numFmtId="0" fontId="23" fillId="2" borderId="0" xfId="0" applyFont="1" applyFill="1" applyBorder="1" applyAlignment="1">
      <alignment horizontal="center" wrapText="1"/>
    </xf>
    <xf numFmtId="43" fontId="26" fillId="2" borderId="0" xfId="0" applyNumberFormat="1" applyFont="1" applyFill="1" applyBorder="1" applyAlignment="1">
      <alignment horizontal="left" wrapText="1"/>
    </xf>
    <xf numFmtId="164" fontId="26" fillId="2" borderId="0" xfId="0" applyNumberFormat="1" applyFont="1" applyFill="1" applyBorder="1" applyAlignment="1">
      <alignment wrapText="1"/>
    </xf>
    <xf numFmtId="43" fontId="23" fillId="2" borderId="0" xfId="1" applyFont="1" applyFill="1" applyAlignment="1">
      <alignment wrapText="1"/>
    </xf>
    <xf numFmtId="0" fontId="26" fillId="2" borderId="0" xfId="0" applyFont="1" applyFill="1" applyBorder="1" applyAlignment="1">
      <alignment wrapText="1"/>
    </xf>
    <xf numFmtId="0" fontId="23" fillId="2" borderId="0" xfId="0" applyFont="1" applyFill="1" applyBorder="1" applyAlignment="1">
      <alignment wrapText="1"/>
    </xf>
    <xf numFmtId="43" fontId="23" fillId="2" borderId="0" xfId="1" applyFont="1" applyFill="1" applyBorder="1" applyAlignment="1">
      <alignment wrapText="1"/>
    </xf>
    <xf numFmtId="43" fontId="26" fillId="2" borderId="0" xfId="0" applyNumberFormat="1" applyFont="1" applyFill="1" applyAlignment="1">
      <alignment wrapText="1"/>
    </xf>
    <xf numFmtId="0" fontId="26" fillId="2" borderId="0" xfId="0" applyFont="1" applyFill="1" applyAlignment="1">
      <alignment wrapText="1"/>
    </xf>
    <xf numFmtId="43" fontId="26" fillId="2" borderId="0" xfId="1" applyFont="1" applyFill="1" applyAlignment="1">
      <alignment wrapText="1"/>
    </xf>
    <xf numFmtId="43" fontId="23" fillId="2" borderId="0" xfId="1" applyFont="1" applyFill="1" applyBorder="1" applyAlignment="1">
      <alignment vertical="center" wrapText="1"/>
    </xf>
    <xf numFmtId="43" fontId="26" fillId="2" borderId="0" xfId="1" applyFont="1" applyFill="1" applyBorder="1" applyAlignment="1">
      <alignment wrapText="1"/>
    </xf>
    <xf numFmtId="0" fontId="26" fillId="2" borderId="0" xfId="0" applyFont="1" applyFill="1" applyBorder="1" applyAlignment="1">
      <alignment horizontal="left" wrapText="1"/>
    </xf>
    <xf numFmtId="164" fontId="23" fillId="2" borderId="0" xfId="0" applyNumberFormat="1" applyFont="1" applyFill="1" applyBorder="1" applyAlignment="1">
      <alignment wrapText="1"/>
    </xf>
    <xf numFmtId="4" fontId="23" fillId="2" borderId="0" xfId="0" applyNumberFormat="1" applyFont="1" applyFill="1" applyAlignment="1">
      <alignment wrapText="1"/>
    </xf>
    <xf numFmtId="4" fontId="26" fillId="2" borderId="0" xfId="0" applyNumberFormat="1" applyFont="1" applyFill="1" applyAlignment="1">
      <alignment wrapText="1"/>
    </xf>
    <xf numFmtId="164" fontId="26" fillId="2" borderId="0" xfId="0" applyNumberFormat="1" applyFont="1" applyFill="1" applyAlignment="1">
      <alignment wrapText="1"/>
    </xf>
    <xf numFmtId="0" fontId="28" fillId="0" borderId="0" xfId="0" applyFont="1" applyAlignment="1">
      <alignment horizontal="left" wrapText="1"/>
    </xf>
    <xf numFmtId="0" fontId="28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31" fillId="2" borderId="0" xfId="0" applyFont="1" applyFill="1" applyBorder="1" applyAlignment="1">
      <alignment horizontal="center" wrapText="1"/>
    </xf>
    <xf numFmtId="0" fontId="32" fillId="2" borderId="0" xfId="2" applyFont="1" applyFill="1" applyBorder="1" applyAlignment="1">
      <alignment horizontal="center" wrapText="1"/>
    </xf>
    <xf numFmtId="0" fontId="33" fillId="2" borderId="0" xfId="0" applyFont="1" applyFill="1" applyAlignment="1">
      <alignment horizontal="center" wrapText="1"/>
    </xf>
    <xf numFmtId="164" fontId="23" fillId="2" borderId="0" xfId="0" applyNumberFormat="1" applyFont="1" applyFill="1" applyAlignment="1">
      <alignment wrapText="1"/>
    </xf>
    <xf numFmtId="4" fontId="30" fillId="0" borderId="0" xfId="0" applyNumberFormat="1" applyFont="1" applyAlignment="1">
      <alignment wrapText="1"/>
    </xf>
    <xf numFmtId="43" fontId="6" fillId="2" borderId="2" xfId="1" applyFont="1" applyFill="1" applyBorder="1" applyAlignment="1">
      <alignment horizontal="center" wrapText="1"/>
    </xf>
    <xf numFmtId="43" fontId="6" fillId="2" borderId="3" xfId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wrapText="1"/>
    </xf>
    <xf numFmtId="43" fontId="6" fillId="3" borderId="2" xfId="1" applyFont="1" applyFill="1" applyBorder="1" applyAlignment="1">
      <alignment horizontal="center" wrapText="1"/>
    </xf>
    <xf numFmtId="43" fontId="6" fillId="3" borderId="3" xfId="1" applyFont="1" applyFill="1" applyBorder="1" applyAlignment="1">
      <alignment horizont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wrapText="1"/>
    </xf>
    <xf numFmtId="0" fontId="22" fillId="2" borderId="0" xfId="0" applyFont="1" applyFill="1" applyBorder="1" applyAlignment="1">
      <alignment horizontal="center" wrapText="1"/>
    </xf>
    <xf numFmtId="0" fontId="27" fillId="2" borderId="0" xfId="0" applyFont="1" applyFill="1" applyBorder="1" applyAlignment="1">
      <alignment horizontal="center" wrapText="1"/>
    </xf>
    <xf numFmtId="0" fontId="26" fillId="2" borderId="0" xfId="0" applyFont="1" applyFill="1" applyBorder="1" applyAlignment="1">
      <alignment horizontal="left" wrapText="1"/>
    </xf>
    <xf numFmtId="0" fontId="32" fillId="2" borderId="0" xfId="2" applyFont="1" applyFill="1" applyBorder="1" applyAlignment="1">
      <alignment horizontal="center" wrapText="1"/>
    </xf>
    <xf numFmtId="0" fontId="33" fillId="2" borderId="0" xfId="0" applyFont="1" applyFill="1" applyAlignment="1">
      <alignment horizontal="center" wrapText="1"/>
    </xf>
    <xf numFmtId="0" fontId="31" fillId="2" borderId="0" xfId="0" applyFont="1" applyFill="1" applyBorder="1" applyAlignment="1">
      <alignment horizontal="center" wrapText="1"/>
    </xf>
    <xf numFmtId="0" fontId="28" fillId="0" borderId="0" xfId="0" applyFont="1" applyAlignment="1">
      <alignment horizontal="left" wrapText="1"/>
    </xf>
    <xf numFmtId="0" fontId="6" fillId="2" borderId="10" xfId="0" applyFont="1" applyFill="1" applyBorder="1" applyAlignment="1">
      <alignment horizontal="left" wrapText="1"/>
    </xf>
    <xf numFmtId="43" fontId="2" fillId="2" borderId="5" xfId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wrapText="1"/>
    </xf>
    <xf numFmtId="4" fontId="20" fillId="2" borderId="0" xfId="0" applyNumberFormat="1" applyFont="1" applyFill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43" fontId="2" fillId="2" borderId="7" xfId="1" applyFont="1" applyFill="1" applyBorder="1" applyAlignment="1">
      <alignment horizontal="center" vertical="center" wrapText="1"/>
    </xf>
    <xf numFmtId="43" fontId="2" fillId="2" borderId="9" xfId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</cellXfs>
  <cellStyles count="4">
    <cellStyle name="Millares" xfId="1" builtinId="3"/>
    <cellStyle name="Normal" xfId="0" builtinId="0"/>
    <cellStyle name="Porcentaje" xfId="3" builtinId="5"/>
    <cellStyle name="Título 3" xfId="2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4653461</xdr:colOff>
      <xdr:row>1</xdr:row>
      <xdr:rowOff>266235</xdr:rowOff>
    </xdr:from>
    <xdr:to>
      <xdr:col>2</xdr:col>
      <xdr:colOff>618994</xdr:colOff>
      <xdr:row>6</xdr:row>
      <xdr:rowOff>381000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9311" y="704385"/>
          <a:ext cx="3833183" cy="2305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19</xdr:col>
      <xdr:colOff>304800</xdr:colOff>
      <xdr:row>10</xdr:row>
      <xdr:rowOff>114300</xdr:rowOff>
    </xdr:to>
    <xdr:sp macro="" textlink="">
      <xdr:nvSpPr>
        <xdr:cNvPr id="3" name="AutoShape 3" descr="Presidencia de la República Dominican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27574875" y="419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5528669</xdr:colOff>
      <xdr:row>1</xdr:row>
      <xdr:rowOff>58491</xdr:rowOff>
    </xdr:from>
    <xdr:to>
      <xdr:col>1</xdr:col>
      <xdr:colOff>11838215</xdr:colOff>
      <xdr:row>5</xdr:row>
      <xdr:rowOff>609228</xdr:rowOff>
    </xdr:to>
    <xdr:pic>
      <xdr:nvPicPr>
        <xdr:cNvPr id="2" name="Imagen 1" descr="https://precision.com.do/wp-content/uploads/2020/08/gobierno-rd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1055" y="491446"/>
          <a:ext cx="6312638" cy="3470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304800</xdr:colOff>
      <xdr:row>11</xdr:row>
      <xdr:rowOff>692604</xdr:rowOff>
    </xdr:to>
    <xdr:sp macro="" textlink="">
      <xdr:nvSpPr>
        <xdr:cNvPr id="3" name="AutoShape 3" descr="Presidencia de la República Dominicana"/>
        <xdr:cNvSpPr>
          <a:spLocks noChangeAspect="1" noChangeArrowheads="1"/>
        </xdr:cNvSpPr>
      </xdr:nvSpPr>
      <xdr:spPr bwMode="auto">
        <a:xfrm>
          <a:off x="18859500" y="419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7812974</xdr:colOff>
      <xdr:row>0</xdr:row>
      <xdr:rowOff>0</xdr:rowOff>
    </xdr:from>
    <xdr:to>
      <xdr:col>1</xdr:col>
      <xdr:colOff>12817928</xdr:colOff>
      <xdr:row>5</xdr:row>
      <xdr:rowOff>299358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3045" y="0"/>
          <a:ext cx="5004954" cy="2476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7</xdr:col>
      <xdr:colOff>304800</xdr:colOff>
      <xdr:row>16</xdr:row>
      <xdr:rowOff>157844</xdr:rowOff>
    </xdr:to>
    <xdr:sp macro="" textlink="">
      <xdr:nvSpPr>
        <xdr:cNvPr id="3" name="AutoShape 3" descr="Presidencia de la República Dominican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3763625" y="4191000"/>
          <a:ext cx="304800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W103"/>
  <sheetViews>
    <sheetView view="pageBreakPreview" topLeftCell="A8" zoomScale="50" zoomScaleNormal="50" zoomScaleSheetLayoutView="50" workbookViewId="0">
      <selection activeCell="T20" sqref="T20"/>
    </sheetView>
  </sheetViews>
  <sheetFormatPr baseColWidth="10" defaultColWidth="11" defaultRowHeight="35.25"/>
  <cols>
    <col min="1" max="1" width="24.85546875" style="2" customWidth="1"/>
    <col min="2" max="2" width="118" style="2" customWidth="1"/>
    <col min="3" max="3" width="50.5703125" style="53" customWidth="1"/>
    <col min="4" max="4" width="54.140625" style="2" hidden="1" customWidth="1"/>
    <col min="5" max="5" width="52.85546875" style="2" hidden="1" customWidth="1"/>
    <col min="6" max="7" width="51" style="2" hidden="1" customWidth="1"/>
    <col min="8" max="8" width="55.28515625" style="2" hidden="1" customWidth="1"/>
    <col min="9" max="9" width="47.42578125" style="2" hidden="1" customWidth="1"/>
    <col min="10" max="10" width="47.140625" style="2" hidden="1" customWidth="1"/>
    <col min="11" max="11" width="51" style="2" hidden="1" customWidth="1"/>
    <col min="12" max="12" width="48.140625" style="2" hidden="1" customWidth="1"/>
    <col min="13" max="13" width="45.7109375" style="2" hidden="1" customWidth="1"/>
    <col min="14" max="15" width="19.7109375" style="2" hidden="1" customWidth="1"/>
    <col min="16" max="16" width="9.140625" style="2" hidden="1" customWidth="1"/>
    <col min="17" max="17" width="14.28515625" style="2" hidden="1" customWidth="1"/>
    <col min="18" max="18" width="11.42578125" style="2" hidden="1" customWidth="1"/>
    <col min="19" max="19" width="12" style="2" hidden="1" customWidth="1"/>
    <col min="20" max="20" width="44" style="33" customWidth="1"/>
    <col min="21" max="21" width="45.7109375" style="33" customWidth="1"/>
    <col min="22" max="22" width="44" style="33" customWidth="1"/>
    <col min="23" max="23" width="41.140625" style="2" customWidth="1"/>
    <col min="24" max="73" width="35.7109375" style="2" customWidth="1"/>
    <col min="74" max="16384" width="11" style="2"/>
  </cols>
  <sheetData>
    <row r="8" spans="1:22" ht="44.25" customHeight="1">
      <c r="A8" s="146" t="s">
        <v>0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</row>
    <row r="9" spans="1:22" ht="44.25" customHeight="1">
      <c r="A9" s="146" t="s">
        <v>1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</row>
    <row r="10" spans="1:22" ht="44.25">
      <c r="A10" s="146"/>
      <c r="B10" s="146"/>
      <c r="C10" s="146"/>
      <c r="D10" s="1"/>
      <c r="E10" s="1"/>
      <c r="T10" s="2"/>
      <c r="U10" s="2"/>
    </row>
    <row r="11" spans="1:22" ht="44.25" customHeight="1">
      <c r="A11" s="146" t="s">
        <v>2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</row>
    <row r="12" spans="1:22" ht="44.25">
      <c r="A12" s="146">
        <v>2022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</row>
    <row r="13" spans="1:22" ht="44.25" customHeight="1">
      <c r="A13" s="146" t="s">
        <v>3</v>
      </c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</row>
    <row r="14" spans="1:22" ht="44.25" customHeight="1">
      <c r="A14" s="146" t="s">
        <v>92</v>
      </c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</row>
    <row r="15" spans="1:22" s="6" customFormat="1" ht="81.75" customHeight="1">
      <c r="A15" s="3"/>
      <c r="B15" s="4" t="s">
        <v>4</v>
      </c>
      <c r="C15" s="41" t="s">
        <v>5</v>
      </c>
      <c r="D15" s="5" t="s">
        <v>67</v>
      </c>
      <c r="E15" s="5" t="s">
        <v>68</v>
      </c>
      <c r="F15" s="35" t="s">
        <v>71</v>
      </c>
      <c r="G15" s="35" t="s">
        <v>72</v>
      </c>
      <c r="H15" s="35" t="s">
        <v>73</v>
      </c>
      <c r="I15" s="35" t="s">
        <v>74</v>
      </c>
      <c r="J15" s="35" t="s">
        <v>75</v>
      </c>
      <c r="K15" s="35" t="s">
        <v>76</v>
      </c>
      <c r="L15" s="35" t="s">
        <v>77</v>
      </c>
      <c r="M15" s="35" t="s">
        <v>78</v>
      </c>
      <c r="N15" s="35" t="s">
        <v>79</v>
      </c>
      <c r="O15" s="35" t="s">
        <v>80</v>
      </c>
      <c r="P15" s="35" t="s">
        <v>81</v>
      </c>
      <c r="Q15" s="35" t="s">
        <v>82</v>
      </c>
      <c r="T15" s="149" t="s">
        <v>89</v>
      </c>
      <c r="U15" s="149" t="s">
        <v>90</v>
      </c>
      <c r="V15" s="59"/>
    </row>
    <row r="16" spans="1:22" ht="54.95" customHeight="1">
      <c r="A16" s="7"/>
      <c r="B16" s="7"/>
      <c r="C16" s="42"/>
      <c r="D16" s="7"/>
      <c r="E16" s="7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T16" s="150"/>
      <c r="U16" s="150"/>
    </row>
    <row r="17" spans="1:23" s="10" customFormat="1" ht="54.95" customHeight="1">
      <c r="A17" s="143" t="s">
        <v>6</v>
      </c>
      <c r="B17" s="143"/>
      <c r="C17" s="144"/>
      <c r="D17" s="8"/>
      <c r="E17" s="9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V17" s="60"/>
    </row>
    <row r="18" spans="1:23">
      <c r="A18" s="142" t="s">
        <v>7</v>
      </c>
      <c r="B18" s="142"/>
      <c r="C18" s="142"/>
      <c r="D18" s="11"/>
      <c r="E18" s="11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T18" s="2"/>
      <c r="U18" s="2"/>
    </row>
    <row r="19" spans="1:23">
      <c r="A19" s="142" t="s">
        <v>8</v>
      </c>
      <c r="B19" s="142"/>
      <c r="C19" s="43">
        <f>SUM(C20:C31)</f>
        <v>162219733</v>
      </c>
      <c r="D19" s="34"/>
      <c r="E19" s="34">
        <v>15656218.49</v>
      </c>
      <c r="F19" s="34">
        <v>15656218.49</v>
      </c>
      <c r="G19" s="34">
        <v>15656218.49</v>
      </c>
      <c r="H19" s="34">
        <v>15656218.49</v>
      </c>
      <c r="I19" s="34">
        <v>15656218.49</v>
      </c>
      <c r="J19" s="34">
        <v>15656218.49</v>
      </c>
      <c r="K19" s="34">
        <v>15656218.49</v>
      </c>
      <c r="L19" s="34">
        <v>15656218.49</v>
      </c>
      <c r="M19" s="34">
        <v>15656218.49</v>
      </c>
      <c r="N19" s="34">
        <v>15656218.49</v>
      </c>
      <c r="O19" s="34">
        <v>15656218.49</v>
      </c>
      <c r="P19" s="34">
        <f>15656218.49+15500000</f>
        <v>31156218.490000002</v>
      </c>
      <c r="Q19" s="34">
        <v>15656218.49</v>
      </c>
      <c r="T19" s="14"/>
      <c r="U19" s="14">
        <f>SUM(U20:U31)</f>
        <v>176789733</v>
      </c>
      <c r="V19" s="31">
        <f>T20+T21+T22+T23+T24+T26+T29+T30+T31+T79</f>
        <v>18000000</v>
      </c>
      <c r="W19" s="30">
        <f>V19+V33</f>
        <v>31150662</v>
      </c>
    </row>
    <row r="20" spans="1:23" s="15" customFormat="1">
      <c r="A20" s="13"/>
      <c r="B20" s="37" t="s">
        <v>9</v>
      </c>
      <c r="C20" s="44">
        <v>52500000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T20" s="14">
        <v>5800000</v>
      </c>
      <c r="U20" s="32">
        <f>C20+T20</f>
        <v>58300000</v>
      </c>
      <c r="V20" s="31"/>
    </row>
    <row r="21" spans="1:23" s="15" customFormat="1">
      <c r="A21" s="13"/>
      <c r="B21" s="37" t="s">
        <v>69</v>
      </c>
      <c r="C21" s="44">
        <v>55920000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T21" s="14">
        <v>5100000</v>
      </c>
      <c r="U21" s="32">
        <f t="shared" ref="U21:U31" si="0">C21+T21</f>
        <v>61020000</v>
      </c>
      <c r="V21" s="31"/>
    </row>
    <row r="22" spans="1:23" s="15" customFormat="1" ht="69.75">
      <c r="A22" s="13"/>
      <c r="B22" s="37" t="s">
        <v>10</v>
      </c>
      <c r="C22" s="45">
        <v>2460000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T22" s="14">
        <v>1000000</v>
      </c>
      <c r="U22" s="32">
        <f t="shared" si="0"/>
        <v>3460000</v>
      </c>
      <c r="V22" s="31"/>
    </row>
    <row r="23" spans="1:23" s="15" customFormat="1">
      <c r="A23" s="13"/>
      <c r="B23" s="37" t="s">
        <v>11</v>
      </c>
      <c r="C23" s="44">
        <v>15500000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T23" s="14">
        <v>500000</v>
      </c>
      <c r="U23" s="32">
        <f t="shared" si="0"/>
        <v>16000000</v>
      </c>
      <c r="V23" s="31"/>
    </row>
    <row r="24" spans="1:23" s="15" customFormat="1">
      <c r="A24" s="13"/>
      <c r="B24" s="37" t="s">
        <v>12</v>
      </c>
      <c r="C24" s="44">
        <v>500000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T24" s="14">
        <v>500000</v>
      </c>
      <c r="U24" s="32">
        <f t="shared" si="0"/>
        <v>1000000</v>
      </c>
      <c r="V24" s="31"/>
    </row>
    <row r="25" spans="1:23" s="15" customFormat="1" ht="69.75">
      <c r="A25" s="13"/>
      <c r="B25" s="37" t="s">
        <v>13</v>
      </c>
      <c r="C25" s="44">
        <v>150000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T25" s="14"/>
      <c r="U25" s="32">
        <f t="shared" si="0"/>
        <v>150000</v>
      </c>
      <c r="V25" s="31"/>
    </row>
    <row r="26" spans="1:23" s="15" customFormat="1">
      <c r="A26" s="13"/>
      <c r="B26" s="37" t="s">
        <v>14</v>
      </c>
      <c r="C26" s="44">
        <v>3000000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T26" s="14">
        <v>370000</v>
      </c>
      <c r="U26" s="32">
        <f t="shared" si="0"/>
        <v>3370000</v>
      </c>
      <c r="V26" s="31"/>
    </row>
    <row r="27" spans="1:23" s="15" customFormat="1" ht="69.75">
      <c r="A27" s="13"/>
      <c r="B27" s="37" t="s">
        <v>15</v>
      </c>
      <c r="C27" s="44">
        <v>15500000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T27" s="14"/>
      <c r="U27" s="32">
        <f t="shared" si="0"/>
        <v>15500000</v>
      </c>
      <c r="V27" s="31"/>
    </row>
    <row r="28" spans="1:23" s="15" customFormat="1">
      <c r="A28" s="13"/>
      <c r="B28" s="37" t="s">
        <v>16</v>
      </c>
      <c r="C28" s="44">
        <v>648000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T28" s="14"/>
      <c r="U28" s="32">
        <f t="shared" si="0"/>
        <v>648000</v>
      </c>
      <c r="V28" s="31"/>
    </row>
    <row r="29" spans="1:23" s="15" customFormat="1" ht="69.75">
      <c r="A29" s="13"/>
      <c r="B29" s="37" t="s">
        <v>17</v>
      </c>
      <c r="C29" s="44">
        <v>7435260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T29" s="14">
        <v>500000</v>
      </c>
      <c r="U29" s="32">
        <f t="shared" si="0"/>
        <v>7935260</v>
      </c>
      <c r="V29" s="31"/>
    </row>
    <row r="30" spans="1:23" s="15" customFormat="1" ht="69.75">
      <c r="A30" s="13"/>
      <c r="B30" s="37" t="s">
        <v>17</v>
      </c>
      <c r="C30" s="44">
        <v>7494337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T30" s="14">
        <v>500000</v>
      </c>
      <c r="U30" s="32">
        <f t="shared" si="0"/>
        <v>7994337</v>
      </c>
      <c r="V30" s="31"/>
    </row>
    <row r="31" spans="1:23" s="15" customFormat="1" ht="69.75">
      <c r="A31" s="13"/>
      <c r="B31" s="37" t="s">
        <v>17</v>
      </c>
      <c r="C31" s="44">
        <v>1112136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T31" s="14">
        <v>300000</v>
      </c>
      <c r="U31" s="32">
        <f t="shared" si="0"/>
        <v>1412136</v>
      </c>
      <c r="V31" s="31"/>
    </row>
    <row r="32" spans="1:23" s="15" customFormat="1" ht="34.5">
      <c r="A32" s="13"/>
      <c r="B32" s="13"/>
      <c r="C32" s="14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T32" s="14"/>
      <c r="U32" s="14"/>
      <c r="V32" s="31"/>
    </row>
    <row r="33" spans="1:22" s="15" customFormat="1" ht="34.5">
      <c r="A33" s="142" t="s">
        <v>18</v>
      </c>
      <c r="B33" s="142"/>
      <c r="C33" s="46">
        <f>SUM(C34:C56)</f>
        <v>42772629</v>
      </c>
      <c r="D33" s="12"/>
      <c r="E33" s="12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T33" s="14"/>
      <c r="U33" s="14">
        <f>SUM(U34:U56)</f>
        <v>38072629</v>
      </c>
      <c r="V33" s="31">
        <f>T39+T42+T48+T53+T54+T56+T60+T61+T64+T66+T72</f>
        <v>13150662</v>
      </c>
    </row>
    <row r="34" spans="1:22" s="15" customFormat="1">
      <c r="A34" s="13"/>
      <c r="B34" s="13" t="s">
        <v>19</v>
      </c>
      <c r="C34" s="47">
        <v>1246000</v>
      </c>
      <c r="D34" s="14"/>
      <c r="E34" s="14">
        <f>C34/12</f>
        <v>103833.33333333333</v>
      </c>
      <c r="F34" s="14">
        <v>103833.33</v>
      </c>
      <c r="G34" s="14">
        <v>103833.33</v>
      </c>
      <c r="H34" s="14">
        <v>103833.33</v>
      </c>
      <c r="I34" s="14">
        <v>103833.33</v>
      </c>
      <c r="J34" s="14">
        <v>103833.33</v>
      </c>
      <c r="K34" s="14">
        <v>103833.33</v>
      </c>
      <c r="L34" s="14">
        <v>103833.33</v>
      </c>
      <c r="M34" s="14">
        <v>103833.33</v>
      </c>
      <c r="N34" s="14">
        <v>103833.33</v>
      </c>
      <c r="O34" s="14">
        <v>103833.33</v>
      </c>
      <c r="P34" s="14">
        <v>103833.33</v>
      </c>
      <c r="Q34" s="14">
        <v>103833.33</v>
      </c>
      <c r="T34" s="14"/>
      <c r="U34" s="32">
        <f>C34+T34</f>
        <v>1246000</v>
      </c>
      <c r="V34" s="31"/>
    </row>
    <row r="35" spans="1:22" s="15" customFormat="1">
      <c r="A35" s="13"/>
      <c r="B35" s="13" t="s">
        <v>20</v>
      </c>
      <c r="C35" s="47">
        <v>1246000</v>
      </c>
      <c r="D35" s="14"/>
      <c r="E35" s="14">
        <v>103833.33</v>
      </c>
      <c r="F35" s="14">
        <v>103833.33</v>
      </c>
      <c r="G35" s="14">
        <v>103833.33</v>
      </c>
      <c r="H35" s="14">
        <v>103833.33</v>
      </c>
      <c r="I35" s="14">
        <v>103833.33</v>
      </c>
      <c r="J35" s="14">
        <v>103833.33</v>
      </c>
      <c r="K35" s="14">
        <v>103833.33</v>
      </c>
      <c r="L35" s="14">
        <v>103833.33</v>
      </c>
      <c r="M35" s="14">
        <v>103833.33</v>
      </c>
      <c r="N35" s="14">
        <v>103833.33</v>
      </c>
      <c r="O35" s="14">
        <v>103833.33</v>
      </c>
      <c r="P35" s="14">
        <v>103833.33</v>
      </c>
      <c r="Q35" s="14">
        <v>103833.33</v>
      </c>
      <c r="T35" s="14"/>
      <c r="U35" s="32">
        <f t="shared" ref="U35:U56" si="1">C35+T35</f>
        <v>1246000</v>
      </c>
      <c r="V35" s="31"/>
    </row>
    <row r="36" spans="1:22" s="15" customFormat="1" ht="69.75">
      <c r="A36" s="13"/>
      <c r="B36" s="13" t="s">
        <v>21</v>
      </c>
      <c r="C36" s="47">
        <v>1500000</v>
      </c>
      <c r="D36" s="14"/>
      <c r="E36" s="14">
        <f>C36/12</f>
        <v>125000</v>
      </c>
      <c r="F36" s="14">
        <v>125000</v>
      </c>
      <c r="G36" s="14">
        <v>125000</v>
      </c>
      <c r="H36" s="14">
        <v>125000</v>
      </c>
      <c r="I36" s="14">
        <v>125000</v>
      </c>
      <c r="J36" s="14">
        <v>125000</v>
      </c>
      <c r="K36" s="14">
        <v>125000</v>
      </c>
      <c r="L36" s="14">
        <v>125000</v>
      </c>
      <c r="M36" s="14">
        <v>125000</v>
      </c>
      <c r="N36" s="14">
        <v>125000</v>
      </c>
      <c r="O36" s="14">
        <v>125000</v>
      </c>
      <c r="P36" s="14">
        <v>125000</v>
      </c>
      <c r="Q36" s="14">
        <v>125000</v>
      </c>
      <c r="T36" s="14"/>
      <c r="U36" s="32">
        <f t="shared" si="1"/>
        <v>1500000</v>
      </c>
      <c r="V36" s="31"/>
    </row>
    <row r="37" spans="1:22" s="15" customFormat="1">
      <c r="A37" s="13"/>
      <c r="B37" s="13" t="s">
        <v>22</v>
      </c>
      <c r="C37" s="47">
        <v>83000</v>
      </c>
      <c r="D37" s="14"/>
      <c r="E37" s="14">
        <f>C37/12</f>
        <v>6916.666666666667</v>
      </c>
      <c r="F37" s="14">
        <v>6916.67</v>
      </c>
      <c r="G37" s="14">
        <v>6916.67</v>
      </c>
      <c r="H37" s="14">
        <v>6916.67</v>
      </c>
      <c r="I37" s="14">
        <v>6916.67</v>
      </c>
      <c r="J37" s="14">
        <v>6916.67</v>
      </c>
      <c r="K37" s="14">
        <v>6916.67</v>
      </c>
      <c r="L37" s="14">
        <v>6916.67</v>
      </c>
      <c r="M37" s="14">
        <v>6916.67</v>
      </c>
      <c r="N37" s="14">
        <v>6916.67</v>
      </c>
      <c r="O37" s="14">
        <v>6916.67</v>
      </c>
      <c r="P37" s="14">
        <v>6916.67</v>
      </c>
      <c r="Q37" s="14">
        <v>6916.67</v>
      </c>
      <c r="T37" s="14"/>
      <c r="U37" s="32">
        <f t="shared" si="1"/>
        <v>83000</v>
      </c>
      <c r="V37" s="31"/>
    </row>
    <row r="38" spans="1:22" s="15" customFormat="1">
      <c r="A38" s="13"/>
      <c r="B38" s="13" t="s">
        <v>23</v>
      </c>
      <c r="C38" s="47">
        <v>125000</v>
      </c>
      <c r="D38" s="14"/>
      <c r="E38" s="14">
        <f>C38/12</f>
        <v>10416.666666666666</v>
      </c>
      <c r="F38" s="14">
        <v>10416.637000000001</v>
      </c>
      <c r="G38" s="14">
        <v>10416.637000000001</v>
      </c>
      <c r="H38" s="14">
        <v>10416.637000000001</v>
      </c>
      <c r="I38" s="14">
        <v>10416.637000000001</v>
      </c>
      <c r="J38" s="14">
        <v>10416.637000000001</v>
      </c>
      <c r="K38" s="14">
        <v>10416.637000000001</v>
      </c>
      <c r="L38" s="14">
        <v>10416.637000000001</v>
      </c>
      <c r="M38" s="14">
        <v>10416.637000000001</v>
      </c>
      <c r="N38" s="14">
        <v>10416.637000000001</v>
      </c>
      <c r="O38" s="14">
        <v>10416.637000000001</v>
      </c>
      <c r="P38" s="14">
        <v>10416.637000000001</v>
      </c>
      <c r="Q38" s="14">
        <v>10416.637000000001</v>
      </c>
      <c r="T38" s="14"/>
      <c r="U38" s="32">
        <f t="shared" si="1"/>
        <v>125000</v>
      </c>
      <c r="V38" s="31"/>
    </row>
    <row r="39" spans="1:22" s="15" customFormat="1">
      <c r="A39" s="13"/>
      <c r="B39" s="13" t="s">
        <v>24</v>
      </c>
      <c r="C39" s="47">
        <v>1000000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T39" s="14">
        <v>4600000</v>
      </c>
      <c r="U39" s="32">
        <f t="shared" si="1"/>
        <v>5600000</v>
      </c>
      <c r="V39" s="31"/>
    </row>
    <row r="40" spans="1:22" s="15" customFormat="1" ht="69.75">
      <c r="A40" s="13"/>
      <c r="B40" s="37" t="s">
        <v>70</v>
      </c>
      <c r="C40" s="44">
        <v>4500000</v>
      </c>
      <c r="D40" s="16"/>
      <c r="E40" s="147" t="s">
        <v>26</v>
      </c>
      <c r="F40" s="140">
        <v>400000</v>
      </c>
      <c r="G40" s="140">
        <v>400000</v>
      </c>
      <c r="H40" s="140">
        <v>400000</v>
      </c>
      <c r="I40" s="140">
        <v>400000</v>
      </c>
      <c r="J40" s="140">
        <v>400000</v>
      </c>
      <c r="K40" s="140">
        <v>400000</v>
      </c>
      <c r="L40" s="140">
        <v>400000</v>
      </c>
      <c r="M40" s="140">
        <v>400000</v>
      </c>
      <c r="N40" s="140">
        <v>400000</v>
      </c>
      <c r="O40" s="140">
        <v>400000</v>
      </c>
      <c r="P40" s="140">
        <v>400000</v>
      </c>
      <c r="Q40" s="140">
        <v>400000</v>
      </c>
      <c r="T40" s="14"/>
      <c r="U40" s="32">
        <f t="shared" si="1"/>
        <v>4500000</v>
      </c>
      <c r="V40" s="31"/>
    </row>
    <row r="41" spans="1:22" s="15" customFormat="1">
      <c r="A41" s="13"/>
      <c r="B41" s="37" t="s">
        <v>27</v>
      </c>
      <c r="C41" s="44">
        <v>300000</v>
      </c>
      <c r="D41" s="14"/>
      <c r="E41" s="148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T41" s="14"/>
      <c r="U41" s="32">
        <f t="shared" si="1"/>
        <v>300000</v>
      </c>
      <c r="V41" s="31"/>
    </row>
    <row r="42" spans="1:22" s="15" customFormat="1">
      <c r="A42" s="13"/>
      <c r="B42" s="13" t="s">
        <v>28</v>
      </c>
      <c r="C42" s="47">
        <v>300000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T42" s="14">
        <v>500000</v>
      </c>
      <c r="U42" s="32">
        <f t="shared" si="1"/>
        <v>800000</v>
      </c>
      <c r="V42" s="31"/>
    </row>
    <row r="43" spans="1:22" s="15" customFormat="1" ht="49.5" customHeight="1">
      <c r="A43" s="13"/>
      <c r="B43" s="37" t="s">
        <v>29</v>
      </c>
      <c r="C43" s="44">
        <v>300000</v>
      </c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38" t="s">
        <v>83</v>
      </c>
      <c r="T43" s="14"/>
      <c r="U43" s="32">
        <f t="shared" si="1"/>
        <v>300000</v>
      </c>
      <c r="V43" s="31"/>
    </row>
    <row r="44" spans="1:22" s="15" customFormat="1">
      <c r="A44" s="13"/>
      <c r="B44" s="37" t="s">
        <v>30</v>
      </c>
      <c r="C44" s="44">
        <v>350000</v>
      </c>
      <c r="D44" s="14"/>
      <c r="E44" s="14"/>
      <c r="F44" s="14"/>
      <c r="G44" s="14"/>
      <c r="H44" s="14">
        <v>350000</v>
      </c>
      <c r="I44" s="14"/>
      <c r="J44" s="14"/>
      <c r="K44" s="14"/>
      <c r="L44" s="14"/>
      <c r="M44" s="14"/>
      <c r="N44" s="14"/>
      <c r="O44" s="14"/>
      <c r="P44" s="14"/>
      <c r="Q44" s="14"/>
      <c r="T44" s="14"/>
      <c r="U44" s="32">
        <f t="shared" si="1"/>
        <v>350000</v>
      </c>
      <c r="V44" s="31"/>
    </row>
    <row r="45" spans="1:22" s="15" customFormat="1">
      <c r="A45" s="13"/>
      <c r="B45" s="37" t="s">
        <v>31</v>
      </c>
      <c r="C45" s="44">
        <v>274186</v>
      </c>
      <c r="D45" s="14"/>
      <c r="E45" s="14"/>
      <c r="F45" s="14"/>
      <c r="G45" s="14"/>
      <c r="H45" s="14"/>
      <c r="I45" s="14"/>
      <c r="J45" s="14">
        <v>274186</v>
      </c>
      <c r="K45" s="14"/>
      <c r="L45" s="14"/>
      <c r="M45" s="14"/>
      <c r="N45" s="14"/>
      <c r="O45" s="14"/>
      <c r="P45" s="14"/>
      <c r="Q45" s="14"/>
      <c r="T45" s="14"/>
      <c r="U45" s="32">
        <f t="shared" si="1"/>
        <v>274186</v>
      </c>
      <c r="V45" s="31"/>
    </row>
    <row r="46" spans="1:22" s="15" customFormat="1">
      <c r="A46" s="13"/>
      <c r="B46" s="37" t="s">
        <v>32</v>
      </c>
      <c r="C46" s="44">
        <v>1200000</v>
      </c>
      <c r="D46" s="14"/>
      <c r="E46" s="14">
        <f>C46/12</f>
        <v>100000</v>
      </c>
      <c r="F46" s="14">
        <v>100000</v>
      </c>
      <c r="G46" s="14">
        <v>100000</v>
      </c>
      <c r="H46" s="14">
        <v>100000</v>
      </c>
      <c r="I46" s="14">
        <v>100000</v>
      </c>
      <c r="J46" s="14">
        <v>100000</v>
      </c>
      <c r="K46" s="14">
        <v>100000</v>
      </c>
      <c r="L46" s="14">
        <v>100000</v>
      </c>
      <c r="M46" s="14">
        <v>100000</v>
      </c>
      <c r="N46" s="14">
        <v>100000</v>
      </c>
      <c r="O46" s="14">
        <v>100000</v>
      </c>
      <c r="P46" s="14">
        <v>100000</v>
      </c>
      <c r="Q46" s="14">
        <v>100000</v>
      </c>
      <c r="T46" s="14"/>
      <c r="U46" s="32">
        <f t="shared" si="1"/>
        <v>1200000</v>
      </c>
      <c r="V46" s="31"/>
    </row>
    <row r="47" spans="1:22" s="15" customFormat="1" ht="104.25">
      <c r="A47" s="13"/>
      <c r="B47" s="13" t="s">
        <v>33</v>
      </c>
      <c r="C47" s="47">
        <v>1500000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T47" s="14"/>
      <c r="U47" s="32">
        <f t="shared" si="1"/>
        <v>1500000</v>
      </c>
      <c r="V47" s="31"/>
    </row>
    <row r="48" spans="1:22" s="15" customFormat="1" ht="104.25">
      <c r="A48" s="13"/>
      <c r="B48" s="13" t="s">
        <v>34</v>
      </c>
      <c r="C48" s="47">
        <v>850000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T48" s="47">
        <v>150000</v>
      </c>
      <c r="U48" s="32">
        <f t="shared" si="1"/>
        <v>1000000</v>
      </c>
      <c r="V48" s="31"/>
    </row>
    <row r="49" spans="1:23" s="15" customFormat="1" ht="103.5">
      <c r="A49" s="13"/>
      <c r="B49" s="13" t="s">
        <v>35</v>
      </c>
      <c r="C49" s="54">
        <v>10150000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T49" s="56">
        <v>-5150000</v>
      </c>
      <c r="U49" s="55">
        <f t="shared" si="1"/>
        <v>5000000</v>
      </c>
      <c r="V49" s="31"/>
    </row>
    <row r="50" spans="1:23" s="15" customFormat="1">
      <c r="A50" s="13"/>
      <c r="B50" s="13" t="s">
        <v>36</v>
      </c>
      <c r="C50" s="47">
        <v>500000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T50" s="14"/>
      <c r="U50" s="32">
        <f t="shared" si="1"/>
        <v>500000</v>
      </c>
      <c r="V50" s="31"/>
    </row>
    <row r="51" spans="1:23" s="15" customFormat="1">
      <c r="A51" s="13"/>
      <c r="B51" s="13" t="s">
        <v>37</v>
      </c>
      <c r="C51" s="47">
        <v>50000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T51" s="14"/>
      <c r="U51" s="32">
        <f t="shared" si="1"/>
        <v>50000</v>
      </c>
      <c r="V51" s="31"/>
    </row>
    <row r="52" spans="1:23" s="15" customFormat="1">
      <c r="A52" s="13"/>
      <c r="B52" s="13" t="s">
        <v>38</v>
      </c>
      <c r="C52" s="47">
        <v>250000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T52" s="40">
        <v>-150000</v>
      </c>
      <c r="U52" s="32">
        <f t="shared" si="1"/>
        <v>100000</v>
      </c>
      <c r="V52" s="31"/>
    </row>
    <row r="53" spans="1:23" s="15" customFormat="1">
      <c r="A53" s="13"/>
      <c r="B53" s="13" t="s">
        <v>39</v>
      </c>
      <c r="C53" s="47">
        <v>1100000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T53" s="14">
        <v>1700000</v>
      </c>
      <c r="U53" s="32">
        <f t="shared" si="1"/>
        <v>2800000</v>
      </c>
      <c r="V53" s="31"/>
    </row>
    <row r="54" spans="1:23" s="15" customFormat="1" ht="69">
      <c r="A54" s="13"/>
      <c r="B54" s="57" t="s">
        <v>40</v>
      </c>
      <c r="C54" s="47">
        <v>3098443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T54" s="47">
        <v>901557</v>
      </c>
      <c r="U54" s="55">
        <f t="shared" si="1"/>
        <v>4000000</v>
      </c>
      <c r="V54" s="31"/>
      <c r="W54" s="58" t="s">
        <v>91</v>
      </c>
    </row>
    <row r="55" spans="1:23" s="15" customFormat="1">
      <c r="A55" s="13"/>
      <c r="B55" s="13" t="s">
        <v>41</v>
      </c>
      <c r="C55" s="54">
        <v>10500000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T55" s="40">
        <v>-9201557</v>
      </c>
      <c r="U55" s="32">
        <f t="shared" si="1"/>
        <v>1298443</v>
      </c>
      <c r="V55" s="31"/>
    </row>
    <row r="56" spans="1:23" s="15" customFormat="1" ht="69.75">
      <c r="A56" s="13"/>
      <c r="B56" s="13" t="s">
        <v>42</v>
      </c>
      <c r="C56" s="47">
        <v>2350000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T56" s="14">
        <v>1950000</v>
      </c>
      <c r="U56" s="32">
        <f t="shared" si="1"/>
        <v>4300000</v>
      </c>
      <c r="V56" s="31"/>
    </row>
    <row r="57" spans="1:23" s="15" customFormat="1" ht="34.5">
      <c r="A57" s="13"/>
      <c r="B57" s="13"/>
      <c r="C57" s="47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T57" s="14"/>
      <c r="U57" s="14"/>
      <c r="V57" s="31"/>
    </row>
    <row r="58" spans="1:23" s="15" customFormat="1" ht="34.5">
      <c r="A58" s="142" t="s">
        <v>43</v>
      </c>
      <c r="B58" s="142"/>
      <c r="C58" s="46">
        <f>SUM(C59:C66)</f>
        <v>22669105</v>
      </c>
      <c r="D58" s="12"/>
      <c r="E58" s="12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T58" s="14"/>
      <c r="U58" s="14">
        <f>SUM(U59:U66)</f>
        <v>16569105</v>
      </c>
      <c r="V58" s="31"/>
    </row>
    <row r="59" spans="1:23" s="15" customFormat="1" ht="69.75">
      <c r="A59" s="13"/>
      <c r="B59" s="13" t="s">
        <v>44</v>
      </c>
      <c r="C59" s="47">
        <v>2350000</v>
      </c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T59" s="40">
        <v>-1450000</v>
      </c>
      <c r="U59" s="32">
        <f>C59+T59</f>
        <v>900000</v>
      </c>
      <c r="V59" s="31"/>
    </row>
    <row r="60" spans="1:23" s="15" customFormat="1">
      <c r="A60" s="13"/>
      <c r="B60" s="13" t="s">
        <v>45</v>
      </c>
      <c r="C60" s="47">
        <v>600000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T60" s="14">
        <v>800000</v>
      </c>
      <c r="U60" s="32">
        <f t="shared" ref="U60:U66" si="2">C60+T60</f>
        <v>1400000</v>
      </c>
      <c r="V60" s="31"/>
    </row>
    <row r="61" spans="1:23" s="15" customFormat="1">
      <c r="A61" s="13"/>
      <c r="B61" s="13" t="s">
        <v>46</v>
      </c>
      <c r="C61" s="47">
        <v>700000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T61" s="14">
        <v>1300000</v>
      </c>
      <c r="U61" s="32">
        <f t="shared" si="2"/>
        <v>2000000</v>
      </c>
      <c r="V61" s="31"/>
    </row>
    <row r="62" spans="1:23" s="15" customFormat="1">
      <c r="A62" s="13"/>
      <c r="B62" s="13" t="s">
        <v>47</v>
      </c>
      <c r="C62" s="48">
        <v>20000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T62" s="14"/>
      <c r="U62" s="32">
        <f t="shared" si="2"/>
        <v>20000</v>
      </c>
      <c r="V62" s="31"/>
    </row>
    <row r="63" spans="1:23" s="15" customFormat="1">
      <c r="A63" s="37"/>
      <c r="B63" s="37" t="s">
        <v>48</v>
      </c>
      <c r="C63" s="44">
        <v>7500000</v>
      </c>
      <c r="D63" s="16"/>
      <c r="E63" s="16" t="s">
        <v>26</v>
      </c>
      <c r="F63" s="16">
        <v>625000</v>
      </c>
      <c r="G63" s="16">
        <v>625000</v>
      </c>
      <c r="H63" s="16">
        <v>625000</v>
      </c>
      <c r="I63" s="16">
        <v>625000</v>
      </c>
      <c r="J63" s="16">
        <v>625000</v>
      </c>
      <c r="K63" s="16">
        <v>625000</v>
      </c>
      <c r="L63" s="16">
        <v>625000</v>
      </c>
      <c r="M63" s="16">
        <v>625000</v>
      </c>
      <c r="N63" s="16">
        <v>625000</v>
      </c>
      <c r="O63" s="16">
        <v>625000</v>
      </c>
      <c r="P63" s="16">
        <v>625000</v>
      </c>
      <c r="Q63" s="16">
        <v>625000</v>
      </c>
      <c r="R63" s="30"/>
      <c r="T63" s="14"/>
      <c r="U63" s="32">
        <f t="shared" si="2"/>
        <v>7500000</v>
      </c>
      <c r="V63" s="31"/>
    </row>
    <row r="64" spans="1:23" s="15" customFormat="1">
      <c r="A64" s="13"/>
      <c r="B64" s="13" t="s">
        <v>49</v>
      </c>
      <c r="C64" s="47">
        <v>500000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T64" s="14">
        <v>500000</v>
      </c>
      <c r="U64" s="32">
        <f t="shared" si="2"/>
        <v>1000000</v>
      </c>
      <c r="V64" s="31"/>
    </row>
    <row r="65" spans="1:22" s="15" customFormat="1" ht="69">
      <c r="A65" s="13"/>
      <c r="B65" s="13" t="s">
        <v>50</v>
      </c>
      <c r="C65" s="54">
        <v>10499105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T65" s="56">
        <v>-7699105</v>
      </c>
      <c r="U65" s="55">
        <f t="shared" si="2"/>
        <v>2800000</v>
      </c>
      <c r="V65" s="31"/>
    </row>
    <row r="66" spans="1:22" s="15" customFormat="1">
      <c r="A66" s="13"/>
      <c r="B66" s="13" t="s">
        <v>51</v>
      </c>
      <c r="C66" s="47">
        <v>500000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T66" s="14">
        <v>449105</v>
      </c>
      <c r="U66" s="32">
        <f t="shared" si="2"/>
        <v>949105</v>
      </c>
      <c r="V66" s="31"/>
    </row>
    <row r="67" spans="1:22" s="15" customFormat="1" ht="34.5">
      <c r="A67" s="13"/>
      <c r="B67" s="13"/>
      <c r="C67" s="47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T67" s="14"/>
      <c r="U67" s="14"/>
      <c r="V67" s="31"/>
    </row>
    <row r="68" spans="1:22" s="15" customFormat="1" ht="34.5">
      <c r="A68" s="142" t="s">
        <v>52</v>
      </c>
      <c r="B68" s="142"/>
      <c r="C68" s="46">
        <f>SUM(C69:C73)</f>
        <v>11300000</v>
      </c>
      <c r="D68" s="12"/>
      <c r="E68" s="12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T68" s="14"/>
      <c r="U68" s="14">
        <f>SUM(U69:U73)</f>
        <v>4100000</v>
      </c>
      <c r="V68" s="31"/>
    </row>
    <row r="69" spans="1:22" s="15" customFormat="1">
      <c r="A69" s="13"/>
      <c r="B69" s="13" t="s">
        <v>53</v>
      </c>
      <c r="C69" s="47">
        <v>1000000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T69" s="14"/>
      <c r="U69" s="32">
        <f>C69+T69</f>
        <v>1000000</v>
      </c>
      <c r="V69" s="31"/>
    </row>
    <row r="70" spans="1:22" s="15" customFormat="1">
      <c r="A70" s="13"/>
      <c r="B70" s="13" t="s">
        <v>54</v>
      </c>
      <c r="C70" s="47">
        <v>3500000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T70" s="40">
        <v>-2500000</v>
      </c>
      <c r="U70" s="32">
        <f t="shared" ref="U70:U73" si="3">C70+T70</f>
        <v>1000000</v>
      </c>
      <c r="V70" s="31"/>
    </row>
    <row r="71" spans="1:22" s="15" customFormat="1" ht="69">
      <c r="A71" s="17"/>
      <c r="B71" s="13" t="s">
        <v>55</v>
      </c>
      <c r="C71" s="49">
        <v>1500000</v>
      </c>
      <c r="D71" s="18"/>
      <c r="E71" s="18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T71" s="14"/>
      <c r="U71" s="55">
        <f t="shared" si="3"/>
        <v>1500000</v>
      </c>
      <c r="V71" s="31"/>
    </row>
    <row r="72" spans="1:22" s="15" customFormat="1" ht="69.75">
      <c r="A72" s="17"/>
      <c r="B72" s="13" t="s">
        <v>56</v>
      </c>
      <c r="C72" s="49">
        <v>300000</v>
      </c>
      <c r="D72" s="18"/>
      <c r="E72" s="18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T72" s="14">
        <v>300000</v>
      </c>
      <c r="U72" s="32">
        <f t="shared" si="3"/>
        <v>600000</v>
      </c>
      <c r="V72" s="31"/>
    </row>
    <row r="73" spans="1:22" s="15" customFormat="1">
      <c r="A73" s="17"/>
      <c r="B73" s="13" t="s">
        <v>57</v>
      </c>
      <c r="C73" s="49">
        <v>5000000</v>
      </c>
      <c r="D73" s="18"/>
      <c r="E73" s="18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T73" s="40">
        <v>-5000000</v>
      </c>
      <c r="U73" s="32">
        <f t="shared" si="3"/>
        <v>0</v>
      </c>
      <c r="V73" s="31"/>
    </row>
    <row r="74" spans="1:22" s="15" customFormat="1" ht="34.5">
      <c r="A74" s="17"/>
      <c r="B74" s="19" t="s">
        <v>58</v>
      </c>
      <c r="C74" s="50">
        <f>C19+C33+C58+C68</f>
        <v>238961467</v>
      </c>
      <c r="D74" s="20"/>
      <c r="E74" s="20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T74" s="14"/>
      <c r="U74" s="14"/>
      <c r="V74" s="31"/>
    </row>
    <row r="75" spans="1:22" s="15" customFormat="1" ht="34.5">
      <c r="A75" s="17"/>
      <c r="B75" s="13"/>
      <c r="C75" s="49"/>
      <c r="D75" s="18"/>
      <c r="E75" s="18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T75" s="14"/>
      <c r="U75" s="14"/>
      <c r="V75" s="31"/>
    </row>
    <row r="76" spans="1:22" s="10" customFormat="1" ht="38.25">
      <c r="A76" s="143" t="s">
        <v>59</v>
      </c>
      <c r="B76" s="143"/>
      <c r="C76" s="144"/>
      <c r="D76" s="8"/>
      <c r="E76" s="9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T76" s="14"/>
      <c r="U76" s="14"/>
      <c r="V76" s="60"/>
    </row>
    <row r="77" spans="1:22">
      <c r="A77" s="142" t="s">
        <v>7</v>
      </c>
      <c r="B77" s="142"/>
      <c r="C77" s="142"/>
      <c r="D77" s="11"/>
      <c r="E77" s="11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T77" s="14"/>
      <c r="U77" s="14"/>
    </row>
    <row r="78" spans="1:22">
      <c r="A78" s="145" t="s">
        <v>8</v>
      </c>
      <c r="B78" s="145"/>
      <c r="C78" s="43">
        <f>SUM(C79:C82)</f>
        <v>56340000</v>
      </c>
      <c r="D78" s="34"/>
      <c r="E78" s="34">
        <v>15656218.49</v>
      </c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T78" s="14"/>
      <c r="U78" s="14">
        <f>SUM(U79:U82)</f>
        <v>59770000</v>
      </c>
    </row>
    <row r="79" spans="1:22">
      <c r="A79" s="37"/>
      <c r="B79" s="37" t="s">
        <v>60</v>
      </c>
      <c r="C79" s="44">
        <v>48000000</v>
      </c>
      <c r="D79" s="16"/>
      <c r="E79" s="16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T79" s="14">
        <v>3430000</v>
      </c>
      <c r="U79" s="32">
        <f>C79+T79</f>
        <v>51430000</v>
      </c>
    </row>
    <row r="80" spans="1:22" ht="69.75">
      <c r="A80" s="37"/>
      <c r="B80" s="37" t="s">
        <v>17</v>
      </c>
      <c r="C80" s="44">
        <v>3840000</v>
      </c>
      <c r="D80" s="16"/>
      <c r="E80" s="16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T80" s="14"/>
      <c r="U80" s="32">
        <f t="shared" ref="U80:U84" si="4">C80+T80</f>
        <v>3840000</v>
      </c>
    </row>
    <row r="81" spans="1:21" ht="69.75">
      <c r="A81" s="37"/>
      <c r="B81" s="37" t="s">
        <v>17</v>
      </c>
      <c r="C81" s="44">
        <v>3840000</v>
      </c>
      <c r="D81" s="16"/>
      <c r="E81" s="16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T81" s="14"/>
      <c r="U81" s="32">
        <f t="shared" si="4"/>
        <v>3840000</v>
      </c>
    </row>
    <row r="82" spans="1:21" ht="69.75">
      <c r="A82" s="37"/>
      <c r="B82" s="37" t="s">
        <v>17</v>
      </c>
      <c r="C82" s="44">
        <v>660000</v>
      </c>
      <c r="D82" s="16"/>
      <c r="E82" s="16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T82" s="14"/>
      <c r="U82" s="32">
        <f t="shared" si="4"/>
        <v>660000</v>
      </c>
    </row>
    <row r="83" spans="1:21" ht="176.25">
      <c r="A83" s="13"/>
      <c r="B83" s="21" t="s">
        <v>25</v>
      </c>
      <c r="C83" s="51">
        <v>2000000</v>
      </c>
      <c r="D83" s="22" t="s">
        <v>61</v>
      </c>
      <c r="E83" s="22" t="s">
        <v>61</v>
      </c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2" t="s">
        <v>86</v>
      </c>
      <c r="T83" s="14"/>
      <c r="U83" s="32">
        <f t="shared" si="4"/>
        <v>2000000</v>
      </c>
    </row>
    <row r="84" spans="1:21">
      <c r="A84" s="13"/>
      <c r="B84" s="21" t="s">
        <v>48</v>
      </c>
      <c r="C84" s="51">
        <v>2000000</v>
      </c>
      <c r="D84" s="22" t="s">
        <v>61</v>
      </c>
      <c r="E84" s="22" t="s">
        <v>61</v>
      </c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T84" s="14"/>
      <c r="U84" s="32">
        <f t="shared" si="4"/>
        <v>2000000</v>
      </c>
    </row>
    <row r="85" spans="1:21">
      <c r="A85" s="142" t="s">
        <v>18</v>
      </c>
      <c r="B85" s="142"/>
      <c r="C85" s="46">
        <f>SUM(C86:C87)</f>
        <v>7678319</v>
      </c>
      <c r="D85" s="12"/>
      <c r="E85" s="1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T85" s="14"/>
      <c r="U85" s="14">
        <f>SUM(U86:U87)</f>
        <v>7678319</v>
      </c>
    </row>
    <row r="86" spans="1:21">
      <c r="A86" s="13"/>
      <c r="B86" s="13" t="s">
        <v>62</v>
      </c>
      <c r="C86" s="47">
        <v>4200000</v>
      </c>
      <c r="D86" s="14"/>
      <c r="E86" s="14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T86" s="14"/>
      <c r="U86" s="32">
        <f>C86+T86</f>
        <v>4200000</v>
      </c>
    </row>
    <row r="87" spans="1:21">
      <c r="A87" s="13"/>
      <c r="B87" s="13" t="s">
        <v>63</v>
      </c>
      <c r="C87" s="47">
        <v>3478319</v>
      </c>
      <c r="D87" s="14"/>
      <c r="E87" s="14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T87" s="14"/>
      <c r="U87" s="32">
        <f>C87+T87</f>
        <v>3478319</v>
      </c>
    </row>
    <row r="88" spans="1:21">
      <c r="A88" s="13"/>
      <c r="B88" s="13"/>
      <c r="C88" s="47"/>
      <c r="D88" s="14"/>
      <c r="E88" s="14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T88" s="14"/>
      <c r="U88" s="14">
        <f t="shared" ref="U88" si="5">C88-T88</f>
        <v>0</v>
      </c>
    </row>
    <row r="89" spans="1:21">
      <c r="A89" s="11"/>
      <c r="B89" s="23" t="s">
        <v>64</v>
      </c>
      <c r="C89" s="46">
        <f>C78+C85</f>
        <v>64018319</v>
      </c>
      <c r="D89" s="24"/>
      <c r="E89" s="24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T89" s="14"/>
      <c r="U89" s="14"/>
    </row>
    <row r="90" spans="1:21" ht="45.75">
      <c r="A90" s="25"/>
      <c r="B90" s="23" t="s">
        <v>65</v>
      </c>
      <c r="C90" s="52">
        <f>C19+C33+C58+C68+C78+C85</f>
        <v>302979786</v>
      </c>
      <c r="D90" s="27"/>
      <c r="E90" s="26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T90" s="14">
        <f>SUM(T19:T89)</f>
        <v>0</v>
      </c>
      <c r="U90" s="14">
        <f>U85+U78+U68+U58+U33+U19</f>
        <v>302979786</v>
      </c>
    </row>
    <row r="91" spans="1:21" ht="45.75">
      <c r="A91" s="25"/>
      <c r="B91" s="23" t="s">
        <v>66</v>
      </c>
      <c r="C91" s="52">
        <v>4000000</v>
      </c>
      <c r="D91" s="27"/>
      <c r="E91" s="26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T91" s="14"/>
      <c r="U91" s="14">
        <f>U83+U84</f>
        <v>4000000</v>
      </c>
    </row>
    <row r="92" spans="1:21" ht="45.75">
      <c r="A92" s="25"/>
      <c r="B92" s="23" t="s">
        <v>84</v>
      </c>
      <c r="C92" s="52">
        <f>C90+C91</f>
        <v>306979786</v>
      </c>
      <c r="D92" s="27"/>
      <c r="E92" s="26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T92" s="14"/>
      <c r="U92" s="14">
        <f>U90+U91</f>
        <v>306979786</v>
      </c>
    </row>
    <row r="93" spans="1:21" ht="69.75">
      <c r="A93" s="25"/>
      <c r="B93" s="13" t="s">
        <v>85</v>
      </c>
      <c r="C93" s="47">
        <v>23306137.43</v>
      </c>
      <c r="D93" s="28"/>
      <c r="E93" s="28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T93" s="14"/>
      <c r="U93" s="14"/>
    </row>
    <row r="94" spans="1:21">
      <c r="D94" s="29"/>
      <c r="E94" s="29"/>
    </row>
    <row r="95" spans="1:21">
      <c r="B95" s="15"/>
      <c r="D95" s="29"/>
      <c r="E95" s="29"/>
    </row>
    <row r="96" spans="1:21">
      <c r="B96" s="15"/>
      <c r="C96" s="48"/>
      <c r="D96" s="30"/>
      <c r="E96" s="30"/>
      <c r="T96" s="31"/>
      <c r="U96" s="31"/>
    </row>
    <row r="97" spans="1:21">
      <c r="B97" s="33"/>
    </row>
    <row r="98" spans="1:21" ht="45">
      <c r="A98" s="39" t="s">
        <v>87</v>
      </c>
      <c r="B98" s="29" t="s">
        <v>88</v>
      </c>
    </row>
    <row r="99" spans="1:21">
      <c r="B99" s="29"/>
    </row>
    <row r="100" spans="1:21">
      <c r="B100" s="29"/>
      <c r="D100" s="29"/>
      <c r="E100" s="29"/>
    </row>
    <row r="101" spans="1:21">
      <c r="B101" s="29"/>
    </row>
    <row r="102" spans="1:21">
      <c r="B102" s="29"/>
      <c r="D102" s="29"/>
      <c r="E102" s="29"/>
    </row>
    <row r="103" spans="1:21">
      <c r="C103" s="48"/>
      <c r="D103" s="30"/>
      <c r="E103" s="30"/>
      <c r="T103" s="31"/>
      <c r="U103" s="31"/>
    </row>
  </sheetData>
  <mergeCells count="32">
    <mergeCell ref="A58:B58"/>
    <mergeCell ref="A10:C10"/>
    <mergeCell ref="A8:U8"/>
    <mergeCell ref="A9:U9"/>
    <mergeCell ref="A11:U11"/>
    <mergeCell ref="A12:U12"/>
    <mergeCell ref="A13:U13"/>
    <mergeCell ref="A14:U14"/>
    <mergeCell ref="E40:E41"/>
    <mergeCell ref="A17:C17"/>
    <mergeCell ref="A18:C18"/>
    <mergeCell ref="A19:B19"/>
    <mergeCell ref="A33:B33"/>
    <mergeCell ref="T15:T16"/>
    <mergeCell ref="U15:U16"/>
    <mergeCell ref="Q40:Q41"/>
    <mergeCell ref="A68:B68"/>
    <mergeCell ref="A76:C76"/>
    <mergeCell ref="A77:C77"/>
    <mergeCell ref="A78:B78"/>
    <mergeCell ref="A85:B85"/>
    <mergeCell ref="F40:F41"/>
    <mergeCell ref="G40:G41"/>
    <mergeCell ref="H40:H41"/>
    <mergeCell ref="I40:I41"/>
    <mergeCell ref="J40:J41"/>
    <mergeCell ref="P40:P41"/>
    <mergeCell ref="K40:K41"/>
    <mergeCell ref="L40:L41"/>
    <mergeCell ref="M40:M41"/>
    <mergeCell ref="N40:N41"/>
    <mergeCell ref="O40:O41"/>
  </mergeCells>
  <pageMargins left="0" right="0" top="0.24803149599999999" bottom="0.248" header="0.31496062992126" footer="0.31496062992126"/>
  <pageSetup scale="31" orientation="portrait" r:id="rId1"/>
  <rowBreaks count="1" manualBreakCount="1">
    <brk id="53" max="2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I227"/>
  <sheetViews>
    <sheetView tabSelected="1" view="pageBreakPreview" topLeftCell="C192" zoomScale="55" zoomScaleNormal="55" zoomScaleSheetLayoutView="55" workbookViewId="0">
      <selection activeCell="D197" sqref="D197"/>
    </sheetView>
  </sheetViews>
  <sheetFormatPr baseColWidth="10" defaultColWidth="11" defaultRowHeight="61.5"/>
  <cols>
    <col min="1" max="1" width="16.28515625" style="87" customWidth="1"/>
    <col min="2" max="2" width="218" style="87" customWidth="1"/>
    <col min="3" max="3" width="87" style="87" customWidth="1"/>
    <col min="4" max="5" width="85" style="87" customWidth="1"/>
    <col min="6" max="6" width="65.5703125" style="87" customWidth="1"/>
    <col min="7" max="7" width="48.140625" style="87" customWidth="1"/>
    <col min="8" max="8" width="39.85546875" style="87" customWidth="1"/>
    <col min="9" max="9" width="96.7109375" style="87" customWidth="1"/>
    <col min="10" max="16384" width="11" style="87"/>
  </cols>
  <sheetData>
    <row r="10" spans="1:9">
      <c r="A10" s="151" t="s">
        <v>0</v>
      </c>
      <c r="B10" s="151"/>
      <c r="C10" s="151"/>
      <c r="D10" s="151"/>
      <c r="E10" s="110"/>
      <c r="F10" s="108"/>
    </row>
    <row r="11" spans="1:9">
      <c r="A11" s="151" t="s">
        <v>1</v>
      </c>
      <c r="B11" s="151"/>
      <c r="C11" s="151"/>
      <c r="D11" s="151"/>
      <c r="E11" s="110"/>
      <c r="F11" s="108"/>
    </row>
    <row r="12" spans="1:9">
      <c r="A12" s="151"/>
      <c r="B12" s="151"/>
      <c r="C12" s="151"/>
      <c r="D12" s="151"/>
      <c r="E12" s="110"/>
      <c r="F12" s="108"/>
    </row>
    <row r="13" spans="1:9">
      <c r="A13" s="151" t="s">
        <v>2</v>
      </c>
      <c r="B13" s="151"/>
      <c r="C13" s="151"/>
      <c r="D13" s="151"/>
      <c r="E13" s="110"/>
      <c r="F13" s="108"/>
    </row>
    <row r="14" spans="1:9">
      <c r="A14" s="151">
        <v>2022</v>
      </c>
      <c r="B14" s="151"/>
      <c r="C14" s="151"/>
      <c r="D14" s="151"/>
      <c r="E14" s="110"/>
      <c r="F14" s="108"/>
    </row>
    <row r="15" spans="1:9">
      <c r="A15" s="151" t="s">
        <v>3</v>
      </c>
      <c r="B15" s="151"/>
      <c r="C15" s="151"/>
      <c r="D15" s="151"/>
      <c r="E15" s="110"/>
      <c r="F15" s="108"/>
    </row>
    <row r="16" spans="1:9" ht="58.5" customHeight="1">
      <c r="A16" s="151" t="s">
        <v>84</v>
      </c>
      <c r="B16" s="151"/>
      <c r="C16" s="151"/>
      <c r="D16" s="151"/>
      <c r="E16" s="110"/>
      <c r="F16" s="108"/>
      <c r="G16" s="95"/>
      <c r="H16" s="95"/>
      <c r="I16" s="95"/>
    </row>
    <row r="17" spans="1:9" ht="58.5" customHeight="1">
      <c r="A17" s="108"/>
      <c r="B17" s="108"/>
      <c r="C17" s="108"/>
      <c r="D17" s="108"/>
      <c r="E17" s="110"/>
      <c r="F17" s="108"/>
      <c r="G17" s="109">
        <f>D22+D121</f>
        <v>12500000</v>
      </c>
      <c r="H17" s="108"/>
      <c r="I17" s="108"/>
    </row>
    <row r="18" spans="1:9" ht="119.25">
      <c r="A18" s="111"/>
      <c r="B18" s="112" t="s">
        <v>4</v>
      </c>
      <c r="C18" s="112" t="s">
        <v>5</v>
      </c>
      <c r="D18" s="112" t="s">
        <v>105</v>
      </c>
      <c r="E18" s="114"/>
      <c r="F18" s="112"/>
    </row>
    <row r="19" spans="1:9">
      <c r="A19" s="111"/>
      <c r="B19" s="111"/>
      <c r="C19" s="111"/>
      <c r="D19" s="111"/>
      <c r="E19" s="111"/>
      <c r="F19" s="111"/>
      <c r="G19" s="113">
        <f>D22+D121</f>
        <v>12500000</v>
      </c>
    </row>
    <row r="20" spans="1:9">
      <c r="A20" s="152" t="s">
        <v>6</v>
      </c>
      <c r="B20" s="152"/>
      <c r="C20" s="153"/>
      <c r="D20" s="115"/>
      <c r="E20" s="115"/>
      <c r="F20" s="115"/>
    </row>
    <row r="21" spans="1:9">
      <c r="A21" s="154" t="s">
        <v>7</v>
      </c>
      <c r="B21" s="154"/>
      <c r="C21" s="154"/>
      <c r="D21" s="116"/>
      <c r="E21" s="116"/>
      <c r="F21" s="116"/>
      <c r="G21" s="113">
        <f>D22+D121</f>
        <v>12500000</v>
      </c>
    </row>
    <row r="22" spans="1:9">
      <c r="A22" s="154" t="s">
        <v>8</v>
      </c>
      <c r="B22" s="154"/>
      <c r="C22" s="117">
        <f>SUM(C23:C33)</f>
        <v>162219733</v>
      </c>
      <c r="D22" s="117">
        <f>SUM(D23:D34)</f>
        <v>15552000</v>
      </c>
      <c r="E22" s="117"/>
      <c r="F22" s="117">
        <f>C22+C121</f>
        <v>218559733</v>
      </c>
      <c r="G22" s="113">
        <f>C22+C121</f>
        <v>218559733</v>
      </c>
      <c r="H22" s="113">
        <f>D22-12500000</f>
        <v>3052000</v>
      </c>
      <c r="I22" s="118">
        <f>D22+D121</f>
        <v>12500000</v>
      </c>
    </row>
    <row r="23" spans="1:9" s="123" customFormat="1">
      <c r="A23" s="119"/>
      <c r="B23" s="120" t="s">
        <v>9</v>
      </c>
      <c r="C23" s="121">
        <f>'PRESUPUESTO-2022-MODIFICADO'!C19</f>
        <v>52500000</v>
      </c>
      <c r="D23" s="121">
        <v>5800000</v>
      </c>
      <c r="E23" s="121"/>
      <c r="F23" s="121"/>
      <c r="G23" s="122">
        <f>D23+D122</f>
        <v>2748000</v>
      </c>
      <c r="I23" s="124">
        <f>9230000+5100000+2460000</f>
        <v>16790000</v>
      </c>
    </row>
    <row r="24" spans="1:9" s="123" customFormat="1">
      <c r="A24" s="119"/>
      <c r="B24" s="120" t="s">
        <v>69</v>
      </c>
      <c r="C24" s="125">
        <v>55920000</v>
      </c>
      <c r="D24" s="121">
        <v>5100000</v>
      </c>
      <c r="E24" s="121"/>
      <c r="F24" s="121"/>
      <c r="G24" s="122">
        <f>D22+D121</f>
        <v>12500000</v>
      </c>
    </row>
    <row r="25" spans="1:9" s="123" customFormat="1">
      <c r="A25" s="119"/>
      <c r="B25" s="120" t="s">
        <v>194</v>
      </c>
      <c r="C25" s="125"/>
      <c r="D25" s="121">
        <v>420000</v>
      </c>
      <c r="E25" s="121"/>
      <c r="F25" s="121"/>
      <c r="G25" s="122"/>
    </row>
    <row r="26" spans="1:9" s="123" customFormat="1" ht="123">
      <c r="A26" s="119"/>
      <c r="B26" s="120" t="s">
        <v>10</v>
      </c>
      <c r="C26" s="125">
        <v>2460000</v>
      </c>
      <c r="D26" s="121">
        <v>1000000</v>
      </c>
      <c r="E26" s="121"/>
      <c r="F26" s="121"/>
    </row>
    <row r="27" spans="1:9" s="123" customFormat="1">
      <c r="A27" s="119"/>
      <c r="B27" s="120" t="s">
        <v>11</v>
      </c>
      <c r="C27" s="125">
        <v>15500000</v>
      </c>
      <c r="D27" s="121">
        <v>500000</v>
      </c>
      <c r="E27" s="121"/>
      <c r="F27" s="121"/>
    </row>
    <row r="28" spans="1:9" s="123" customFormat="1" ht="123">
      <c r="A28" s="119"/>
      <c r="B28" s="120" t="s">
        <v>192</v>
      </c>
      <c r="C28" s="125">
        <v>500000</v>
      </c>
      <c r="D28" s="121">
        <v>900000</v>
      </c>
      <c r="E28" s="121"/>
      <c r="F28" s="121"/>
      <c r="G28" s="122">
        <f>C22+C35+C56+C85</f>
        <v>238961467</v>
      </c>
    </row>
    <row r="29" spans="1:9" s="123" customFormat="1" ht="123">
      <c r="A29" s="119"/>
      <c r="B29" s="120" t="s">
        <v>13</v>
      </c>
      <c r="C29" s="125">
        <v>150000</v>
      </c>
      <c r="D29" s="121">
        <v>0</v>
      </c>
      <c r="E29" s="121"/>
      <c r="F29" s="121"/>
      <c r="G29" s="122">
        <f>G28+G121</f>
        <v>306979786</v>
      </c>
    </row>
    <row r="30" spans="1:9" s="123" customFormat="1">
      <c r="A30" s="119"/>
      <c r="B30" s="120" t="s">
        <v>14</v>
      </c>
      <c r="C30" s="121">
        <v>3000000</v>
      </c>
      <c r="D30" s="121">
        <v>532000</v>
      </c>
      <c r="E30" s="121"/>
      <c r="F30" s="121"/>
    </row>
    <row r="31" spans="1:9" s="123" customFormat="1">
      <c r="A31" s="119"/>
      <c r="B31" s="120" t="s">
        <v>171</v>
      </c>
      <c r="C31" s="121">
        <v>15500000</v>
      </c>
      <c r="D31" s="121">
        <v>0</v>
      </c>
      <c r="E31" s="121"/>
      <c r="F31" s="121"/>
    </row>
    <row r="32" spans="1:9" s="123" customFormat="1">
      <c r="A32" s="119"/>
      <c r="B32" s="120" t="s">
        <v>16</v>
      </c>
      <c r="C32" s="121">
        <v>648000</v>
      </c>
      <c r="D32" s="121">
        <v>0</v>
      </c>
      <c r="E32" s="121"/>
      <c r="F32" s="121"/>
    </row>
    <row r="33" spans="1:7" s="123" customFormat="1" ht="123">
      <c r="A33" s="119"/>
      <c r="B33" s="120" t="s">
        <v>17</v>
      </c>
      <c r="C33" s="121">
        <f>'PRESUPUESTO-2022-MODIFICADO'!C28+'PRESUPUESTO-2022-MODIFICADO'!C29+'PRESUPUESTO-2022-MODIFICADO'!C30</f>
        <v>16041733</v>
      </c>
      <c r="D33" s="121">
        <v>1300000</v>
      </c>
      <c r="E33" s="121"/>
      <c r="F33" s="121"/>
    </row>
    <row r="34" spans="1:7" s="123" customFormat="1" ht="60.75">
      <c r="A34" s="119"/>
      <c r="B34" s="119"/>
      <c r="C34" s="126"/>
      <c r="D34" s="126"/>
      <c r="E34" s="126"/>
      <c r="F34" s="126"/>
    </row>
    <row r="35" spans="1:7" s="123" customFormat="1" ht="60.75">
      <c r="A35" s="154" t="s">
        <v>18</v>
      </c>
      <c r="B35" s="154"/>
      <c r="C35" s="117">
        <f>SUM(C36:C54)</f>
        <v>42772629</v>
      </c>
      <c r="D35" s="117">
        <f>SUM(D36:D54)</f>
        <v>4753833.5899999989</v>
      </c>
      <c r="E35" s="117"/>
      <c r="F35" s="117"/>
      <c r="G35" s="122">
        <f>4753833.59-D35</f>
        <v>0</v>
      </c>
    </row>
    <row r="36" spans="1:7" s="123" customFormat="1">
      <c r="A36" s="119"/>
      <c r="B36" s="120" t="s">
        <v>107</v>
      </c>
      <c r="C36" s="121">
        <f>'PRESUPUESTO-2022-MODIFICADO'!C33+'PRESUPUESTO-2022-MODIFICADO'!C34+'PRESUPUESTO-2022-MODIFICADO'!C35+'PRESUPUESTO-2022-MODIFICADO'!C37+'PRESUPUESTO-2022-MODIFICADO'!C36</f>
        <v>4200000</v>
      </c>
      <c r="D36" s="126">
        <v>0</v>
      </c>
      <c r="E36" s="126"/>
      <c r="F36" s="126">
        <f>C35+C127</f>
        <v>52450948</v>
      </c>
    </row>
    <row r="37" spans="1:7" s="123" customFormat="1" ht="123">
      <c r="A37" s="119"/>
      <c r="B37" s="120" t="s">
        <v>108</v>
      </c>
      <c r="C37" s="121">
        <f>'PRESUPUESTO-2022-MODIFICADO'!C38</f>
        <v>1000000</v>
      </c>
      <c r="D37" s="126">
        <v>0</v>
      </c>
      <c r="E37" s="126"/>
      <c r="F37" s="126"/>
    </row>
    <row r="38" spans="1:7" s="123" customFormat="1">
      <c r="A38" s="119"/>
      <c r="B38" s="120" t="s">
        <v>109</v>
      </c>
      <c r="C38" s="121">
        <f>'PRESUPUESTO-2022-MODIFICADO'!C39+'PRESUPUESTO-2022-MODIFICADO'!C40</f>
        <v>4800000</v>
      </c>
      <c r="D38" s="121">
        <v>-2000000</v>
      </c>
      <c r="E38" s="121"/>
      <c r="F38" s="121"/>
    </row>
    <row r="39" spans="1:7" s="123" customFormat="1">
      <c r="A39" s="119"/>
      <c r="B39" s="120" t="s">
        <v>28</v>
      </c>
      <c r="C39" s="121">
        <f>'PRESUPUESTO-2022-MODIFICADO'!C41</f>
        <v>300000</v>
      </c>
      <c r="D39" s="121">
        <v>410000</v>
      </c>
      <c r="E39" s="121"/>
      <c r="F39" s="121"/>
    </row>
    <row r="40" spans="1:7" s="123" customFormat="1">
      <c r="A40" s="119"/>
      <c r="B40" s="120" t="s">
        <v>110</v>
      </c>
      <c r="C40" s="121">
        <v>0</v>
      </c>
      <c r="D40" s="121">
        <v>90000</v>
      </c>
      <c r="E40" s="121"/>
      <c r="F40" s="121"/>
    </row>
    <row r="41" spans="1:7" s="123" customFormat="1">
      <c r="A41" s="119"/>
      <c r="B41" s="120" t="s">
        <v>111</v>
      </c>
      <c r="C41" s="121">
        <v>0</v>
      </c>
      <c r="D41" s="121">
        <v>100000</v>
      </c>
      <c r="E41" s="121"/>
      <c r="F41" s="121"/>
    </row>
    <row r="42" spans="1:7" s="123" customFormat="1" ht="123">
      <c r="A42" s="119"/>
      <c r="B42" s="120" t="s">
        <v>112</v>
      </c>
      <c r="C42" s="121">
        <v>0</v>
      </c>
      <c r="D42" s="121">
        <v>0</v>
      </c>
      <c r="E42" s="121"/>
      <c r="F42" s="121"/>
    </row>
    <row r="43" spans="1:7" s="123" customFormat="1">
      <c r="A43" s="119"/>
      <c r="B43" s="120" t="s">
        <v>29</v>
      </c>
      <c r="C43" s="121">
        <f>'PRESUPUESTO-2022-MODIFICADO'!C43</f>
        <v>300000</v>
      </c>
      <c r="D43" s="121">
        <v>0</v>
      </c>
      <c r="E43" s="121"/>
      <c r="F43" s="121"/>
    </row>
    <row r="44" spans="1:7" s="123" customFormat="1">
      <c r="A44" s="119"/>
      <c r="B44" s="120" t="s">
        <v>30</v>
      </c>
      <c r="C44" s="121">
        <f>'PRESUPUESTO-2022-MODIFICADO'!C44</f>
        <v>350000</v>
      </c>
      <c r="D44" s="121">
        <v>0</v>
      </c>
      <c r="E44" s="121"/>
      <c r="F44" s="121"/>
    </row>
    <row r="45" spans="1:7" s="123" customFormat="1">
      <c r="A45" s="119"/>
      <c r="B45" s="120" t="s">
        <v>31</v>
      </c>
      <c r="C45" s="121">
        <f>'PRESUPUESTO-2022-MODIFICADO'!C45</f>
        <v>274186</v>
      </c>
      <c r="D45" s="121">
        <v>360000</v>
      </c>
      <c r="E45" s="121"/>
      <c r="F45" s="121"/>
    </row>
    <row r="46" spans="1:7" s="123" customFormat="1">
      <c r="A46" s="119"/>
      <c r="B46" s="120" t="s">
        <v>32</v>
      </c>
      <c r="C46" s="121">
        <f>'PRESUPUESTO-2022-MODIFICADO'!C46</f>
        <v>1200000</v>
      </c>
      <c r="D46" s="121">
        <v>675000</v>
      </c>
      <c r="E46" s="121"/>
      <c r="F46" s="121"/>
    </row>
    <row r="47" spans="1:7" s="123" customFormat="1" ht="123">
      <c r="A47" s="119"/>
      <c r="B47" s="120" t="s">
        <v>193</v>
      </c>
      <c r="C47" s="121">
        <v>1500000</v>
      </c>
      <c r="D47" s="121">
        <v>8796819.9499999993</v>
      </c>
      <c r="E47" s="121"/>
      <c r="F47" s="121"/>
    </row>
    <row r="48" spans="1:7" s="123" customFormat="1" ht="184.5">
      <c r="A48" s="119"/>
      <c r="B48" s="120" t="s">
        <v>189</v>
      </c>
      <c r="C48" s="121">
        <v>850000</v>
      </c>
      <c r="D48" s="121">
        <v>1630000</v>
      </c>
      <c r="E48" s="121"/>
      <c r="F48" s="121"/>
    </row>
    <row r="49" spans="1:7" s="123" customFormat="1" ht="123">
      <c r="A49" s="119"/>
      <c r="B49" s="120" t="s">
        <v>190</v>
      </c>
      <c r="C49" s="121">
        <v>10150000</v>
      </c>
      <c r="D49" s="121">
        <v>-7205000</v>
      </c>
      <c r="E49" s="121"/>
      <c r="F49" s="121"/>
    </row>
    <row r="50" spans="1:7" s="123" customFormat="1" ht="123">
      <c r="A50" s="119"/>
      <c r="B50" s="120" t="s">
        <v>195</v>
      </c>
      <c r="C50" s="121">
        <v>0</v>
      </c>
      <c r="D50" s="121">
        <v>0</v>
      </c>
      <c r="E50" s="121"/>
      <c r="F50" s="121"/>
    </row>
    <row r="51" spans="1:7" s="123" customFormat="1" ht="123">
      <c r="A51" s="119"/>
      <c r="B51" s="120" t="s">
        <v>197</v>
      </c>
      <c r="C51" s="121">
        <v>0</v>
      </c>
      <c r="D51" s="121">
        <v>125000</v>
      </c>
      <c r="E51" s="121"/>
      <c r="F51" s="121"/>
    </row>
    <row r="52" spans="1:7" s="123" customFormat="1" ht="123">
      <c r="A52" s="119"/>
      <c r="B52" s="120" t="s">
        <v>196</v>
      </c>
      <c r="C52" s="121">
        <v>0</v>
      </c>
      <c r="D52" s="121">
        <v>125000</v>
      </c>
      <c r="E52" s="121"/>
      <c r="F52" s="121"/>
    </row>
    <row r="53" spans="1:7" s="123" customFormat="1" ht="123">
      <c r="A53" s="119"/>
      <c r="B53" s="120" t="s">
        <v>191</v>
      </c>
      <c r="C53" s="121">
        <f>'PRESUPUESTO-2022-MODIFICADO'!C50+'PRESUPUESTO-2022-MODIFICADO'!C51+'PRESUPUESTO-2022-MODIFICADO'!C52+'PRESUPUESTO-2022-MODIFICADO'!C53+'PRESUPUESTO-2022-MODIFICADO'!C54+'PRESUPUESTO-2022-MODIFICADO'!C55</f>
        <v>15498443</v>
      </c>
      <c r="D53" s="121">
        <v>-4390338</v>
      </c>
      <c r="E53" s="121"/>
      <c r="F53" s="121"/>
    </row>
    <row r="54" spans="1:7" s="123" customFormat="1">
      <c r="A54" s="119"/>
      <c r="B54" s="120" t="s">
        <v>42</v>
      </c>
      <c r="C54" s="121">
        <f>'PRESUPUESTO-2022-MODIFICADO'!C56</f>
        <v>2350000</v>
      </c>
      <c r="D54" s="121">
        <v>6037351.6399999997</v>
      </c>
      <c r="E54" s="121"/>
      <c r="F54" s="121"/>
    </row>
    <row r="55" spans="1:7" s="123" customFormat="1" ht="60.75">
      <c r="A55" s="119"/>
      <c r="B55" s="119"/>
      <c r="C55" s="126"/>
      <c r="D55" s="126"/>
      <c r="E55" s="126"/>
      <c r="F55" s="126"/>
    </row>
    <row r="56" spans="1:7" s="123" customFormat="1" ht="60.75">
      <c r="A56" s="154" t="s">
        <v>43</v>
      </c>
      <c r="B56" s="154"/>
      <c r="C56" s="117">
        <f>SUM(C57:C65)</f>
        <v>22669105</v>
      </c>
      <c r="D56" s="117">
        <f>D57+D58+D59+D61+D62+D63+D65</f>
        <v>-2657429</v>
      </c>
      <c r="E56" s="117"/>
      <c r="F56" s="117">
        <f>C56+C135</f>
        <v>24669105</v>
      </c>
      <c r="G56" s="122"/>
    </row>
    <row r="57" spans="1:7" s="123" customFormat="1" ht="123">
      <c r="A57" s="119"/>
      <c r="B57" s="120" t="s">
        <v>44</v>
      </c>
      <c r="C57" s="121">
        <f>'PRESUPUESTO-2022-MODIFICADO'!C59</f>
        <v>2350000</v>
      </c>
      <c r="D57" s="121">
        <v>-1450000</v>
      </c>
      <c r="E57" s="121"/>
      <c r="F57" s="121"/>
    </row>
    <row r="58" spans="1:7" s="123" customFormat="1">
      <c r="A58" s="119"/>
      <c r="B58" s="120" t="s">
        <v>114</v>
      </c>
      <c r="C58" s="121">
        <v>0</v>
      </c>
      <c r="D58" s="121">
        <v>1197510</v>
      </c>
      <c r="E58" s="121"/>
      <c r="F58" s="121"/>
    </row>
    <row r="59" spans="1:7" s="123" customFormat="1" ht="123">
      <c r="A59" s="119"/>
      <c r="B59" s="120" t="s">
        <v>115</v>
      </c>
      <c r="C59" s="121">
        <f>'PRESUPUESTO-2022-MODIFICADO'!C60+'PRESUPUESTO-2022-MODIFICADO'!C62+'PRESUPUESTO-2022-MODIFICADO'!C63</f>
        <v>1320000</v>
      </c>
      <c r="D59" s="121">
        <v>2500000</v>
      </c>
      <c r="E59" s="121"/>
      <c r="F59" s="121"/>
    </row>
    <row r="60" spans="1:7" s="123" customFormat="1">
      <c r="A60" s="119"/>
      <c r="B60" s="120" t="s">
        <v>116</v>
      </c>
      <c r="C60" s="121">
        <v>0</v>
      </c>
      <c r="D60" s="121"/>
      <c r="E60" s="121"/>
      <c r="F60" s="121"/>
    </row>
    <row r="61" spans="1:7" s="123" customFormat="1" ht="123">
      <c r="A61" s="119"/>
      <c r="B61" s="120" t="s">
        <v>117</v>
      </c>
      <c r="C61" s="121">
        <v>0</v>
      </c>
      <c r="D61" s="121">
        <v>368886</v>
      </c>
      <c r="E61" s="121"/>
      <c r="F61" s="121"/>
    </row>
    <row r="62" spans="1:7" s="123" customFormat="1" ht="123">
      <c r="A62" s="119"/>
      <c r="B62" s="120" t="s">
        <v>118</v>
      </c>
      <c r="C62" s="121">
        <v>0</v>
      </c>
      <c r="D62" s="121">
        <v>419000</v>
      </c>
      <c r="E62" s="121"/>
      <c r="F62" s="121"/>
    </row>
    <row r="63" spans="1:7" s="123" customFormat="1" ht="123">
      <c r="A63" s="119"/>
      <c r="B63" s="120" t="s">
        <v>119</v>
      </c>
      <c r="C63" s="121">
        <f>'PRESUPUESTO-2022-MODIFICADO'!C66</f>
        <v>7500000</v>
      </c>
      <c r="D63" s="121">
        <v>-740000</v>
      </c>
      <c r="E63" s="121"/>
      <c r="F63" s="121"/>
    </row>
    <row r="64" spans="1:7" s="123" customFormat="1" ht="123">
      <c r="A64" s="119"/>
      <c r="B64" s="120" t="s">
        <v>120</v>
      </c>
      <c r="C64" s="121">
        <v>0</v>
      </c>
      <c r="D64" s="121"/>
      <c r="E64" s="121"/>
      <c r="F64" s="121"/>
    </row>
    <row r="65" spans="1:6" s="123" customFormat="1">
      <c r="A65" s="119"/>
      <c r="B65" s="120" t="s">
        <v>121</v>
      </c>
      <c r="C65" s="121">
        <f>'PRESUPUESTO-2022-MODIFICADO'!C69+'PRESUPUESTO-2022-MODIFICADO'!C70+'PRESUPUESTO-2022-MODIFICADO'!C71</f>
        <v>11499105</v>
      </c>
      <c r="D65" s="121">
        <v>-4952825</v>
      </c>
      <c r="E65" s="121"/>
      <c r="F65" s="121"/>
    </row>
    <row r="66" spans="1:6" s="123" customFormat="1">
      <c r="A66" s="119"/>
      <c r="B66" s="119"/>
      <c r="C66" s="126"/>
      <c r="D66" s="121"/>
      <c r="E66" s="121"/>
      <c r="F66" s="121"/>
    </row>
    <row r="67" spans="1:6" s="123" customFormat="1" ht="60.75">
      <c r="A67" s="154" t="s">
        <v>122</v>
      </c>
      <c r="B67" s="154"/>
      <c r="C67" s="126">
        <f>SUM(C68:C74)</f>
        <v>0</v>
      </c>
      <c r="D67" s="126">
        <f t="shared" ref="D67" si="0">SUM(D68:D74)</f>
        <v>0</v>
      </c>
      <c r="E67" s="126"/>
      <c r="F67" s="126"/>
    </row>
    <row r="68" spans="1:6" s="123" customFormat="1" ht="123">
      <c r="A68" s="119"/>
      <c r="B68" s="120" t="s">
        <v>155</v>
      </c>
      <c r="C68" s="126">
        <v>0</v>
      </c>
      <c r="D68" s="126">
        <v>0</v>
      </c>
      <c r="E68" s="126"/>
      <c r="F68" s="126"/>
    </row>
    <row r="69" spans="1:6" s="123" customFormat="1" ht="123">
      <c r="A69" s="119"/>
      <c r="B69" s="120" t="s">
        <v>156</v>
      </c>
      <c r="C69" s="126">
        <v>0</v>
      </c>
      <c r="D69" s="126">
        <v>0</v>
      </c>
      <c r="E69" s="126"/>
      <c r="F69" s="126"/>
    </row>
    <row r="70" spans="1:6" s="123" customFormat="1" ht="123">
      <c r="A70" s="119"/>
      <c r="B70" s="120" t="s">
        <v>123</v>
      </c>
      <c r="C70" s="126">
        <v>0</v>
      </c>
      <c r="D70" s="126">
        <v>0</v>
      </c>
      <c r="E70" s="126"/>
      <c r="F70" s="126"/>
    </row>
    <row r="71" spans="1:6" s="123" customFormat="1" ht="123">
      <c r="A71" s="119"/>
      <c r="B71" s="120" t="s">
        <v>124</v>
      </c>
      <c r="C71" s="126">
        <v>0</v>
      </c>
      <c r="D71" s="126">
        <v>0</v>
      </c>
      <c r="E71" s="126"/>
      <c r="F71" s="126"/>
    </row>
    <row r="72" spans="1:6" s="123" customFormat="1" ht="123">
      <c r="A72" s="119"/>
      <c r="B72" s="120" t="s">
        <v>125</v>
      </c>
      <c r="C72" s="126">
        <v>0</v>
      </c>
      <c r="D72" s="126">
        <v>0</v>
      </c>
      <c r="E72" s="126"/>
      <c r="F72" s="126"/>
    </row>
    <row r="73" spans="1:6" s="123" customFormat="1" ht="123">
      <c r="A73" s="119"/>
      <c r="B73" s="120" t="s">
        <v>126</v>
      </c>
      <c r="C73" s="126">
        <v>0</v>
      </c>
      <c r="D73" s="126">
        <v>0</v>
      </c>
      <c r="E73" s="126"/>
      <c r="F73" s="126"/>
    </row>
    <row r="74" spans="1:6" s="123" customFormat="1" ht="123">
      <c r="A74" s="119"/>
      <c r="B74" s="120" t="s">
        <v>127</v>
      </c>
      <c r="C74" s="126">
        <v>0</v>
      </c>
      <c r="D74" s="126"/>
      <c r="E74" s="126"/>
      <c r="F74" s="126"/>
    </row>
    <row r="75" spans="1:6" s="123" customFormat="1" ht="60.75">
      <c r="A75" s="119"/>
      <c r="B75" s="119"/>
      <c r="C75" s="126"/>
      <c r="D75" s="126"/>
      <c r="E75" s="126"/>
      <c r="F75" s="126"/>
    </row>
    <row r="76" spans="1:6" s="123" customFormat="1" ht="60.75">
      <c r="A76" s="154" t="s">
        <v>128</v>
      </c>
      <c r="B76" s="154"/>
      <c r="C76" s="126">
        <f>SUM(C77:C83)</f>
        <v>0</v>
      </c>
      <c r="D76" s="126">
        <f t="shared" ref="D76" si="1">SUM(D77:D83)</f>
        <v>0</v>
      </c>
      <c r="E76" s="126"/>
      <c r="F76" s="126"/>
    </row>
    <row r="77" spans="1:6" s="123" customFormat="1" ht="123">
      <c r="A77" s="119"/>
      <c r="B77" s="120" t="s">
        <v>129</v>
      </c>
      <c r="C77" s="126">
        <v>0</v>
      </c>
      <c r="D77" s="126">
        <v>0</v>
      </c>
      <c r="E77" s="126"/>
      <c r="F77" s="126"/>
    </row>
    <row r="78" spans="1:6" s="123" customFormat="1" ht="123">
      <c r="A78" s="119"/>
      <c r="B78" s="120" t="s">
        <v>130</v>
      </c>
      <c r="C78" s="126">
        <v>0</v>
      </c>
      <c r="D78" s="126">
        <v>0</v>
      </c>
      <c r="E78" s="126"/>
      <c r="F78" s="126"/>
    </row>
    <row r="79" spans="1:6" s="123" customFormat="1" ht="123">
      <c r="A79" s="119"/>
      <c r="B79" s="120" t="s">
        <v>131</v>
      </c>
      <c r="C79" s="126">
        <v>0</v>
      </c>
      <c r="D79" s="126">
        <v>0</v>
      </c>
      <c r="E79" s="126"/>
      <c r="F79" s="126"/>
    </row>
    <row r="80" spans="1:6" s="123" customFormat="1" ht="123">
      <c r="A80" s="119"/>
      <c r="B80" s="120" t="s">
        <v>132</v>
      </c>
      <c r="C80" s="126">
        <v>0</v>
      </c>
      <c r="D80" s="126">
        <v>0</v>
      </c>
      <c r="E80" s="126"/>
      <c r="F80" s="126"/>
    </row>
    <row r="81" spans="1:7" s="123" customFormat="1" ht="123">
      <c r="A81" s="119"/>
      <c r="B81" s="120" t="s">
        <v>133</v>
      </c>
      <c r="C81" s="126">
        <v>0</v>
      </c>
      <c r="D81" s="126">
        <v>0</v>
      </c>
      <c r="E81" s="126"/>
      <c r="F81" s="126"/>
    </row>
    <row r="82" spans="1:7" s="123" customFormat="1" ht="123">
      <c r="A82" s="119"/>
      <c r="B82" s="120" t="s">
        <v>134</v>
      </c>
      <c r="C82" s="126">
        <v>0</v>
      </c>
      <c r="D82" s="126">
        <v>0</v>
      </c>
      <c r="E82" s="126"/>
      <c r="F82" s="126"/>
    </row>
    <row r="83" spans="1:7" s="123" customFormat="1" ht="123">
      <c r="A83" s="119"/>
      <c r="B83" s="120" t="s">
        <v>135</v>
      </c>
      <c r="C83" s="126">
        <v>0</v>
      </c>
      <c r="D83" s="126"/>
      <c r="E83" s="126"/>
      <c r="F83" s="126"/>
    </row>
    <row r="84" spans="1:7" s="123" customFormat="1" ht="60.75">
      <c r="A84" s="119"/>
      <c r="B84" s="119"/>
      <c r="C84" s="126"/>
      <c r="D84" s="126"/>
      <c r="E84" s="126"/>
      <c r="F84" s="126"/>
    </row>
    <row r="85" spans="1:7" s="123" customFormat="1" ht="60.75">
      <c r="A85" s="154" t="s">
        <v>52</v>
      </c>
      <c r="B85" s="154"/>
      <c r="C85" s="117">
        <f>SUM(C86:C101)</f>
        <v>11300000</v>
      </c>
      <c r="D85" s="117">
        <f>SUM(D86:D101)</f>
        <v>3830678.1</v>
      </c>
      <c r="E85" s="117"/>
      <c r="F85" s="117">
        <f>11300000-C85</f>
        <v>0</v>
      </c>
      <c r="G85" s="122">
        <f>D85-(-334191.9)</f>
        <v>4164870</v>
      </c>
    </row>
    <row r="86" spans="1:7" s="123" customFormat="1">
      <c r="A86" s="119"/>
      <c r="B86" s="120" t="s">
        <v>53</v>
      </c>
      <c r="C86" s="121">
        <v>1000000</v>
      </c>
      <c r="D86" s="121">
        <v>0</v>
      </c>
      <c r="E86" s="121"/>
      <c r="F86" s="121"/>
    </row>
    <row r="87" spans="1:7" s="123" customFormat="1" ht="123">
      <c r="A87" s="119"/>
      <c r="B87" s="120" t="s">
        <v>200</v>
      </c>
      <c r="C87" s="121">
        <v>3500000</v>
      </c>
      <c r="D87" s="121">
        <v>-2500000</v>
      </c>
      <c r="E87" s="121"/>
      <c r="F87" s="121"/>
    </row>
    <row r="88" spans="1:7" s="123" customFormat="1">
      <c r="A88" s="119"/>
      <c r="B88" s="120" t="s">
        <v>201</v>
      </c>
      <c r="C88" s="121"/>
      <c r="D88" s="121">
        <v>60400</v>
      </c>
      <c r="E88" s="121"/>
      <c r="F88" s="121"/>
    </row>
    <row r="89" spans="1:7" s="123" customFormat="1" ht="123">
      <c r="A89" s="119"/>
      <c r="B89" s="120" t="s">
        <v>136</v>
      </c>
      <c r="C89" s="121">
        <v>0</v>
      </c>
      <c r="D89" s="121">
        <v>320000</v>
      </c>
      <c r="E89" s="121"/>
      <c r="F89" s="121"/>
    </row>
    <row r="90" spans="1:7" s="123" customFormat="1">
      <c r="A90" s="119"/>
      <c r="B90" s="120" t="s">
        <v>198</v>
      </c>
      <c r="C90" s="121">
        <v>0</v>
      </c>
      <c r="D90" s="121">
        <v>819800</v>
      </c>
      <c r="E90" s="121"/>
      <c r="F90" s="121"/>
    </row>
    <row r="91" spans="1:7" s="123" customFormat="1">
      <c r="A91" s="119"/>
      <c r="B91" s="120" t="s">
        <v>199</v>
      </c>
      <c r="C91" s="121">
        <v>0</v>
      </c>
      <c r="D91" s="121">
        <v>127010</v>
      </c>
      <c r="E91" s="121"/>
      <c r="F91" s="121"/>
    </row>
    <row r="92" spans="1:7" s="123" customFormat="1" ht="123">
      <c r="A92" s="119"/>
      <c r="B92" s="120" t="s">
        <v>137</v>
      </c>
      <c r="C92" s="121"/>
      <c r="D92" s="126">
        <v>0</v>
      </c>
      <c r="E92" s="126"/>
      <c r="F92" s="126"/>
    </row>
    <row r="93" spans="1:7" s="123" customFormat="1" ht="123">
      <c r="A93" s="119"/>
      <c r="B93" s="120" t="s">
        <v>55</v>
      </c>
      <c r="C93" s="121">
        <f>'PRESUPUESTO-2022-MODIFICADO'!C76</f>
        <v>1500000</v>
      </c>
      <c r="D93" s="121">
        <v>144500</v>
      </c>
      <c r="E93" s="121"/>
      <c r="F93" s="121"/>
    </row>
    <row r="94" spans="1:7" s="123" customFormat="1">
      <c r="A94" s="119"/>
      <c r="B94" s="120" t="s">
        <v>175</v>
      </c>
      <c r="C94" s="121"/>
      <c r="D94" s="121">
        <v>1492541.1</v>
      </c>
      <c r="E94" s="121"/>
      <c r="F94" s="121"/>
    </row>
    <row r="95" spans="1:7" s="123" customFormat="1" ht="123">
      <c r="A95" s="119"/>
      <c r="B95" s="120" t="s">
        <v>56</v>
      </c>
      <c r="C95" s="121">
        <f>'PRESUPUESTO-2022-MODIFICADO'!C78</f>
        <v>300000</v>
      </c>
      <c r="D95" s="121">
        <v>301557</v>
      </c>
      <c r="E95" s="121"/>
      <c r="F95" s="121"/>
    </row>
    <row r="96" spans="1:7" s="123" customFormat="1">
      <c r="A96" s="119"/>
      <c r="B96" s="120" t="s">
        <v>138</v>
      </c>
      <c r="C96" s="121">
        <v>0</v>
      </c>
      <c r="D96" s="126"/>
      <c r="E96" s="126"/>
      <c r="F96" s="126"/>
    </row>
    <row r="97" spans="1:7" s="123" customFormat="1">
      <c r="A97" s="119"/>
      <c r="B97" s="120" t="s">
        <v>139</v>
      </c>
      <c r="C97" s="121">
        <v>0</v>
      </c>
      <c r="D97" s="126"/>
      <c r="E97" s="126"/>
      <c r="F97" s="126"/>
    </row>
    <row r="98" spans="1:7" s="123" customFormat="1">
      <c r="A98" s="119"/>
      <c r="B98" s="120" t="s">
        <v>188</v>
      </c>
      <c r="C98" s="121">
        <f>'PRESUPUESTO-2022-MODIFICADO'!C79</f>
        <v>5000000</v>
      </c>
      <c r="D98" s="121">
        <v>-4100000</v>
      </c>
      <c r="E98" s="121"/>
      <c r="F98" s="121"/>
      <c r="G98" s="122">
        <f>D98+D99+D100</f>
        <v>3064870</v>
      </c>
    </row>
    <row r="99" spans="1:7" s="123" customFormat="1">
      <c r="A99" s="119"/>
      <c r="B99" s="120" t="s">
        <v>176</v>
      </c>
      <c r="C99" s="121"/>
      <c r="D99" s="121">
        <v>4164870</v>
      </c>
      <c r="E99" s="121"/>
      <c r="F99" s="121"/>
    </row>
    <row r="100" spans="1:7" s="123" customFormat="1">
      <c r="A100" s="119"/>
      <c r="B100" s="120" t="s">
        <v>186</v>
      </c>
      <c r="C100" s="121">
        <v>0</v>
      </c>
      <c r="D100" s="121">
        <v>3000000</v>
      </c>
      <c r="E100" s="121"/>
      <c r="F100" s="121"/>
    </row>
    <row r="101" spans="1:7" s="123" customFormat="1" ht="123">
      <c r="A101" s="119"/>
      <c r="B101" s="120" t="s">
        <v>141</v>
      </c>
      <c r="C101" s="126">
        <v>0</v>
      </c>
      <c r="D101" s="126"/>
      <c r="E101" s="126"/>
      <c r="F101" s="126"/>
    </row>
    <row r="102" spans="1:7" s="123" customFormat="1" ht="60.75">
      <c r="A102" s="119"/>
      <c r="B102" s="119"/>
      <c r="C102" s="126">
        <f>C104</f>
        <v>0</v>
      </c>
      <c r="D102" s="126"/>
      <c r="E102" s="126"/>
      <c r="F102" s="126"/>
    </row>
    <row r="103" spans="1:7" s="123" customFormat="1" ht="60.75">
      <c r="A103" s="154" t="s">
        <v>142</v>
      </c>
      <c r="B103" s="154"/>
      <c r="C103" s="117">
        <f>C104+C105+C106+C107</f>
        <v>0</v>
      </c>
      <c r="D103" s="117">
        <f>D104+D105+D106+D107</f>
        <v>7894580</v>
      </c>
      <c r="E103" s="117"/>
      <c r="F103" s="117"/>
    </row>
    <row r="104" spans="1:7" s="123" customFormat="1">
      <c r="A104" s="119"/>
      <c r="B104" s="120" t="s">
        <v>143</v>
      </c>
      <c r="C104" s="126">
        <v>0</v>
      </c>
      <c r="D104" s="121">
        <v>2690400</v>
      </c>
      <c r="E104" s="121"/>
      <c r="F104" s="121"/>
    </row>
    <row r="105" spans="1:7" s="123" customFormat="1">
      <c r="A105" s="119"/>
      <c r="B105" s="120" t="s">
        <v>144</v>
      </c>
      <c r="C105" s="126"/>
      <c r="D105" s="121">
        <v>5204180</v>
      </c>
      <c r="E105" s="121"/>
      <c r="F105" s="121"/>
    </row>
    <row r="106" spans="1:7" s="123" customFormat="1" ht="123">
      <c r="A106" s="119"/>
      <c r="B106" s="120" t="s">
        <v>145</v>
      </c>
      <c r="C106" s="126"/>
      <c r="D106" s="126"/>
      <c r="E106" s="126"/>
      <c r="F106" s="126"/>
    </row>
    <row r="107" spans="1:7" s="123" customFormat="1" ht="184.5">
      <c r="A107" s="119"/>
      <c r="B107" s="120" t="s">
        <v>146</v>
      </c>
      <c r="C107" s="126"/>
      <c r="D107" s="126"/>
      <c r="E107" s="126"/>
      <c r="F107" s="126"/>
    </row>
    <row r="108" spans="1:7" s="123" customFormat="1" ht="60.75">
      <c r="A108" s="119"/>
      <c r="B108" s="119"/>
      <c r="C108" s="126"/>
      <c r="D108" s="126"/>
      <c r="E108" s="126"/>
      <c r="F108" s="126"/>
    </row>
    <row r="109" spans="1:7" s="123" customFormat="1" ht="60.75">
      <c r="A109" s="154" t="s">
        <v>147</v>
      </c>
      <c r="B109" s="154"/>
      <c r="C109" s="117">
        <f>C110+C111</f>
        <v>0</v>
      </c>
      <c r="D109" s="117">
        <f>SUM(D110:D114)</f>
        <v>0</v>
      </c>
      <c r="E109" s="117"/>
      <c r="F109" s="117"/>
    </row>
    <row r="110" spans="1:7" s="123" customFormat="1">
      <c r="A110" s="119"/>
      <c r="B110" s="120" t="s">
        <v>148</v>
      </c>
      <c r="C110" s="126"/>
      <c r="D110" s="126"/>
      <c r="E110" s="126"/>
      <c r="F110" s="126"/>
    </row>
    <row r="111" spans="1:7" s="123" customFormat="1" ht="123">
      <c r="A111" s="119"/>
      <c r="B111" s="120" t="s">
        <v>149</v>
      </c>
      <c r="C111" s="126"/>
      <c r="D111" s="126"/>
      <c r="E111" s="126"/>
      <c r="F111" s="126"/>
    </row>
    <row r="112" spans="1:7" s="123" customFormat="1" ht="60.75">
      <c r="A112" s="119"/>
      <c r="B112" s="119"/>
      <c r="C112" s="126"/>
      <c r="D112" s="126"/>
      <c r="E112" s="126"/>
      <c r="F112" s="126"/>
    </row>
    <row r="113" spans="1:7" s="123" customFormat="1" ht="60.75">
      <c r="A113" s="119"/>
      <c r="B113" s="119"/>
      <c r="C113" s="126"/>
      <c r="D113" s="126"/>
      <c r="E113" s="126"/>
      <c r="F113" s="126"/>
    </row>
    <row r="114" spans="1:7" s="123" customFormat="1" ht="60.75">
      <c r="A114" s="154" t="s">
        <v>150</v>
      </c>
      <c r="B114" s="154"/>
      <c r="C114" s="117">
        <f>C116+C117</f>
        <v>0</v>
      </c>
      <c r="D114" s="117">
        <f>SUM(D115:D117)</f>
        <v>0</v>
      </c>
      <c r="E114" s="117"/>
      <c r="F114" s="117"/>
    </row>
    <row r="115" spans="1:7" s="123" customFormat="1" ht="123">
      <c r="A115" s="119"/>
      <c r="B115" s="120" t="s">
        <v>151</v>
      </c>
      <c r="C115" s="126"/>
      <c r="D115" s="126">
        <v>0</v>
      </c>
      <c r="E115" s="126"/>
      <c r="F115" s="126"/>
    </row>
    <row r="116" spans="1:7" s="123" customFormat="1" ht="123">
      <c r="A116" s="119"/>
      <c r="B116" s="120" t="s">
        <v>152</v>
      </c>
      <c r="C116" s="126"/>
      <c r="D116" s="126">
        <v>0</v>
      </c>
      <c r="E116" s="126"/>
      <c r="F116" s="126"/>
    </row>
    <row r="117" spans="1:7" s="123" customFormat="1" ht="123">
      <c r="A117" s="119"/>
      <c r="B117" s="120" t="s">
        <v>153</v>
      </c>
      <c r="C117" s="126"/>
      <c r="D117" s="126">
        <v>0</v>
      </c>
      <c r="E117" s="126"/>
      <c r="F117" s="126"/>
    </row>
    <row r="118" spans="1:7" s="123" customFormat="1" ht="60.75">
      <c r="A118" s="119"/>
      <c r="B118" s="119"/>
      <c r="C118" s="126"/>
      <c r="D118" s="126"/>
      <c r="E118" s="126"/>
      <c r="F118" s="126"/>
    </row>
    <row r="119" spans="1:7">
      <c r="A119" s="152" t="s">
        <v>59</v>
      </c>
      <c r="B119" s="152"/>
      <c r="C119" s="153"/>
      <c r="D119" s="115"/>
      <c r="E119" s="115"/>
      <c r="F119" s="115"/>
    </row>
    <row r="120" spans="1:7">
      <c r="A120" s="154" t="s">
        <v>7</v>
      </c>
      <c r="B120" s="154"/>
      <c r="C120" s="154"/>
      <c r="D120" s="127"/>
      <c r="E120" s="127"/>
      <c r="F120" s="127"/>
    </row>
    <row r="121" spans="1:7">
      <c r="A121" s="154" t="s">
        <v>8</v>
      </c>
      <c r="B121" s="154"/>
      <c r="C121" s="117">
        <f>SUM(C122:C125)</f>
        <v>56340000</v>
      </c>
      <c r="D121" s="117">
        <f>D122+D123+D124+D125</f>
        <v>-3052000</v>
      </c>
      <c r="E121" s="117"/>
      <c r="F121" s="117"/>
      <c r="G121" s="113">
        <f>C121+C127+C135</f>
        <v>68018319</v>
      </c>
    </row>
    <row r="122" spans="1:7">
      <c r="A122" s="119"/>
      <c r="B122" s="120" t="s">
        <v>60</v>
      </c>
      <c r="C122" s="121">
        <f>'PRESUPUESTO-2022-MODIFICADO'!C85</f>
        <v>48000000</v>
      </c>
      <c r="D122" s="121">
        <v>-3052000</v>
      </c>
      <c r="E122" s="121"/>
      <c r="F122" s="121"/>
    </row>
    <row r="123" spans="1:7">
      <c r="A123" s="119"/>
      <c r="B123" s="120" t="s">
        <v>11</v>
      </c>
      <c r="C123" s="121">
        <v>0</v>
      </c>
      <c r="D123" s="121">
        <v>0</v>
      </c>
      <c r="E123" s="121"/>
      <c r="F123" s="121"/>
    </row>
    <row r="124" spans="1:7">
      <c r="A124" s="119"/>
      <c r="B124" s="120" t="s">
        <v>106</v>
      </c>
      <c r="C124" s="121">
        <v>0</v>
      </c>
      <c r="D124" s="121">
        <v>0</v>
      </c>
      <c r="E124" s="121"/>
      <c r="F124" s="121"/>
    </row>
    <row r="125" spans="1:7" ht="123">
      <c r="A125" s="119"/>
      <c r="B125" s="120" t="s">
        <v>17</v>
      </c>
      <c r="C125" s="121">
        <f>'PRESUPUESTO-2022-MODIFICADO'!C86+'PRESUPUESTO-2022-MODIFICADO'!C87+'PRESUPUESTO-2022-MODIFICADO'!C88</f>
        <v>8340000</v>
      </c>
      <c r="D125" s="121">
        <v>0</v>
      </c>
      <c r="E125" s="121"/>
      <c r="F125" s="121"/>
    </row>
    <row r="126" spans="1:7">
      <c r="A126" s="119"/>
      <c r="B126" s="119"/>
      <c r="C126" s="126"/>
      <c r="D126" s="126"/>
      <c r="E126" s="126"/>
      <c r="F126" s="126"/>
    </row>
    <row r="127" spans="1:7">
      <c r="A127" s="154" t="s">
        <v>18</v>
      </c>
      <c r="B127" s="154"/>
      <c r="C127" s="117">
        <f>SUM(C128:C133)</f>
        <v>9678319</v>
      </c>
      <c r="D127" s="117">
        <f t="shared" ref="D127" si="2">SUM(D128:D133)</f>
        <v>0</v>
      </c>
      <c r="E127" s="117"/>
      <c r="F127" s="117"/>
    </row>
    <row r="128" spans="1:7" ht="123">
      <c r="A128" s="119"/>
      <c r="B128" s="120" t="s">
        <v>172</v>
      </c>
      <c r="C128" s="121">
        <f>'PRESUPUESTO-2022-MODIFICADO'!C92</f>
        <v>4200000</v>
      </c>
      <c r="D128" s="126">
        <v>0</v>
      </c>
      <c r="E128" s="126"/>
      <c r="F128" s="126"/>
    </row>
    <row r="129" spans="1:6">
      <c r="A129" s="119"/>
      <c r="B129" s="120" t="s">
        <v>154</v>
      </c>
      <c r="C129" s="121">
        <f>'PRESUPUESTO-2022-MODIFICADO'!C89</f>
        <v>2000000</v>
      </c>
      <c r="D129" s="126">
        <v>0</v>
      </c>
      <c r="E129" s="126"/>
      <c r="F129" s="126"/>
    </row>
    <row r="130" spans="1:6">
      <c r="A130" s="119"/>
      <c r="B130" s="120" t="s">
        <v>63</v>
      </c>
      <c r="C130" s="121">
        <f>'PRESUPUESTO-2022-MODIFICADO'!C93</f>
        <v>3478319</v>
      </c>
      <c r="D130" s="126">
        <v>0</v>
      </c>
      <c r="E130" s="126"/>
      <c r="F130" s="126"/>
    </row>
    <row r="131" spans="1:6" ht="184.5">
      <c r="A131" s="119"/>
      <c r="B131" s="120" t="s">
        <v>33</v>
      </c>
      <c r="C131" s="126">
        <v>0</v>
      </c>
      <c r="D131" s="126"/>
      <c r="E131" s="126"/>
      <c r="F131" s="126"/>
    </row>
    <row r="132" spans="1:6" ht="123">
      <c r="A132" s="119"/>
      <c r="B132" s="120" t="s">
        <v>113</v>
      </c>
      <c r="C132" s="126">
        <v>0</v>
      </c>
      <c r="D132" s="126"/>
      <c r="E132" s="126"/>
      <c r="F132" s="126"/>
    </row>
    <row r="133" spans="1:6">
      <c r="A133" s="119"/>
      <c r="B133" s="120" t="s">
        <v>42</v>
      </c>
      <c r="C133" s="126">
        <v>0</v>
      </c>
      <c r="D133" s="126"/>
      <c r="E133" s="126"/>
      <c r="F133" s="126"/>
    </row>
    <row r="134" spans="1:6">
      <c r="A134" s="119"/>
      <c r="B134" s="119"/>
      <c r="C134" s="126"/>
      <c r="D134" s="126"/>
      <c r="E134" s="126"/>
      <c r="F134" s="126"/>
    </row>
    <row r="135" spans="1:6">
      <c r="A135" s="154" t="s">
        <v>43</v>
      </c>
      <c r="B135" s="154"/>
      <c r="C135" s="117">
        <f>C136+C137+C138+C139+C140+C141+C142+C143+C144</f>
        <v>2000000</v>
      </c>
      <c r="D135" s="117">
        <f t="shared" ref="D135" si="3">D136+ D137+D138</f>
        <v>0</v>
      </c>
      <c r="E135" s="117"/>
      <c r="F135" s="117"/>
    </row>
    <row r="136" spans="1:6" ht="123">
      <c r="A136" s="127"/>
      <c r="B136" s="120" t="s">
        <v>44</v>
      </c>
      <c r="C136" s="128">
        <v>0</v>
      </c>
      <c r="D136" s="128">
        <v>0</v>
      </c>
      <c r="E136" s="128"/>
      <c r="F136" s="128"/>
    </row>
    <row r="137" spans="1:6">
      <c r="A137" s="119"/>
      <c r="B137" s="120" t="s">
        <v>114</v>
      </c>
      <c r="C137" s="126"/>
      <c r="D137" s="126">
        <v>0</v>
      </c>
      <c r="E137" s="126"/>
      <c r="F137" s="126"/>
    </row>
    <row r="138" spans="1:6" ht="123">
      <c r="A138" s="119"/>
      <c r="B138" s="120" t="s">
        <v>115</v>
      </c>
      <c r="C138" s="126">
        <v>0</v>
      </c>
      <c r="D138" s="126">
        <v>0</v>
      </c>
      <c r="E138" s="126"/>
      <c r="F138" s="126"/>
    </row>
    <row r="139" spans="1:6">
      <c r="A139" s="119"/>
      <c r="B139" s="120" t="s">
        <v>116</v>
      </c>
      <c r="C139" s="126">
        <v>0</v>
      </c>
      <c r="D139" s="126">
        <v>0</v>
      </c>
      <c r="E139" s="126"/>
      <c r="F139" s="126"/>
    </row>
    <row r="140" spans="1:6" ht="123">
      <c r="A140" s="119"/>
      <c r="B140" s="120" t="s">
        <v>117</v>
      </c>
      <c r="C140" s="126">
        <v>0</v>
      </c>
      <c r="D140" s="126">
        <v>0</v>
      </c>
      <c r="E140" s="126"/>
      <c r="F140" s="126"/>
    </row>
    <row r="141" spans="1:6" ht="123">
      <c r="A141" s="119"/>
      <c r="B141" s="120" t="s">
        <v>118</v>
      </c>
      <c r="C141" s="126">
        <v>0</v>
      </c>
      <c r="D141" s="126">
        <v>0</v>
      </c>
      <c r="E141" s="126"/>
      <c r="F141" s="126"/>
    </row>
    <row r="142" spans="1:6" ht="123">
      <c r="A142" s="119"/>
      <c r="B142" s="120" t="s">
        <v>119</v>
      </c>
      <c r="C142" s="121">
        <f>'PRESUPUESTO-2022-MODIFICADO'!C90</f>
        <v>2000000</v>
      </c>
      <c r="D142" s="126">
        <v>0</v>
      </c>
      <c r="E142" s="126"/>
      <c r="F142" s="126"/>
    </row>
    <row r="143" spans="1:6" ht="123">
      <c r="A143" s="119"/>
      <c r="B143" s="120" t="s">
        <v>120</v>
      </c>
      <c r="C143" s="126">
        <v>0</v>
      </c>
      <c r="D143" s="126">
        <v>0</v>
      </c>
      <c r="E143" s="126"/>
      <c r="F143" s="126"/>
    </row>
    <row r="144" spans="1:6">
      <c r="A144" s="119"/>
      <c r="B144" s="120" t="s">
        <v>121</v>
      </c>
      <c r="C144" s="126">
        <v>0</v>
      </c>
      <c r="D144" s="126">
        <v>0</v>
      </c>
      <c r="E144" s="126"/>
      <c r="F144" s="126"/>
    </row>
    <row r="145" spans="1:6">
      <c r="A145" s="119"/>
      <c r="B145" s="119"/>
      <c r="C145" s="126"/>
      <c r="D145" s="126"/>
      <c r="E145" s="126"/>
      <c r="F145" s="126"/>
    </row>
    <row r="146" spans="1:6" s="123" customFormat="1" ht="60.75">
      <c r="A146" s="154" t="s">
        <v>122</v>
      </c>
      <c r="B146" s="154"/>
      <c r="C146" s="126">
        <f>SUM(C147:C153)</f>
        <v>0</v>
      </c>
      <c r="D146" s="126">
        <f t="shared" ref="D146" si="4">SUM(D147:D153)</f>
        <v>0</v>
      </c>
      <c r="E146" s="126"/>
      <c r="F146" s="126"/>
    </row>
    <row r="147" spans="1:6" s="123" customFormat="1" ht="123">
      <c r="A147" s="119"/>
      <c r="B147" s="120" t="s">
        <v>155</v>
      </c>
      <c r="C147" s="126">
        <v>0</v>
      </c>
      <c r="D147" s="126">
        <v>0</v>
      </c>
      <c r="E147" s="126"/>
      <c r="F147" s="126"/>
    </row>
    <row r="148" spans="1:6" s="123" customFormat="1" ht="123">
      <c r="A148" s="119"/>
      <c r="B148" s="120" t="s">
        <v>156</v>
      </c>
      <c r="C148" s="126">
        <v>0</v>
      </c>
      <c r="D148" s="126">
        <v>0</v>
      </c>
      <c r="E148" s="126"/>
      <c r="F148" s="126"/>
    </row>
    <row r="149" spans="1:6" s="123" customFormat="1" ht="123">
      <c r="A149" s="119"/>
      <c r="B149" s="120" t="s">
        <v>123</v>
      </c>
      <c r="C149" s="126">
        <v>0</v>
      </c>
      <c r="D149" s="126">
        <v>0</v>
      </c>
      <c r="E149" s="126"/>
      <c r="F149" s="126"/>
    </row>
    <row r="150" spans="1:6" s="123" customFormat="1" ht="123">
      <c r="A150" s="119"/>
      <c r="B150" s="120" t="s">
        <v>124</v>
      </c>
      <c r="C150" s="126">
        <v>0</v>
      </c>
      <c r="D150" s="126">
        <v>0</v>
      </c>
      <c r="E150" s="126"/>
      <c r="F150" s="126"/>
    </row>
    <row r="151" spans="1:6" s="123" customFormat="1" ht="123">
      <c r="A151" s="119"/>
      <c r="B151" s="120" t="s">
        <v>125</v>
      </c>
      <c r="C151" s="126">
        <v>0</v>
      </c>
      <c r="D151" s="126">
        <v>0</v>
      </c>
      <c r="E151" s="126"/>
      <c r="F151" s="126"/>
    </row>
    <row r="152" spans="1:6" s="123" customFormat="1" ht="123">
      <c r="A152" s="119"/>
      <c r="B152" s="120" t="s">
        <v>126</v>
      </c>
      <c r="C152" s="126">
        <v>0</v>
      </c>
      <c r="D152" s="126">
        <v>0</v>
      </c>
      <c r="E152" s="126"/>
      <c r="F152" s="126"/>
    </row>
    <row r="153" spans="1:6" s="123" customFormat="1" ht="123">
      <c r="A153" s="119"/>
      <c r="B153" s="120" t="s">
        <v>127</v>
      </c>
      <c r="C153" s="126">
        <v>0</v>
      </c>
      <c r="D153" s="126"/>
      <c r="E153" s="126"/>
      <c r="F153" s="126"/>
    </row>
    <row r="154" spans="1:6">
      <c r="A154" s="119"/>
      <c r="B154" s="119"/>
      <c r="C154" s="126"/>
      <c r="D154" s="126"/>
      <c r="E154" s="126"/>
      <c r="F154" s="126"/>
    </row>
    <row r="155" spans="1:6">
      <c r="A155" s="119"/>
      <c r="B155" s="119"/>
      <c r="C155" s="126"/>
      <c r="D155" s="126"/>
      <c r="E155" s="126"/>
      <c r="F155" s="126"/>
    </row>
    <row r="156" spans="1:6">
      <c r="A156" s="154" t="s">
        <v>128</v>
      </c>
      <c r="B156" s="154"/>
      <c r="C156" s="126">
        <f>SUM(C157:C163)</f>
        <v>0</v>
      </c>
      <c r="D156" s="126">
        <f t="shared" ref="D156" si="5">SUM(D157:D163)</f>
        <v>0</v>
      </c>
      <c r="E156" s="126"/>
      <c r="F156" s="126"/>
    </row>
    <row r="157" spans="1:6" ht="123">
      <c r="A157" s="119"/>
      <c r="B157" s="120" t="s">
        <v>129</v>
      </c>
      <c r="C157" s="126">
        <v>0</v>
      </c>
      <c r="D157" s="126">
        <v>0</v>
      </c>
      <c r="E157" s="126"/>
      <c r="F157" s="126"/>
    </row>
    <row r="158" spans="1:6" ht="123">
      <c r="A158" s="119"/>
      <c r="B158" s="120" t="s">
        <v>130</v>
      </c>
      <c r="C158" s="126">
        <v>0</v>
      </c>
      <c r="D158" s="126">
        <v>0</v>
      </c>
      <c r="E158" s="126"/>
      <c r="F158" s="126"/>
    </row>
    <row r="159" spans="1:6" ht="123">
      <c r="A159" s="119"/>
      <c r="B159" s="120" t="s">
        <v>131</v>
      </c>
      <c r="C159" s="126">
        <v>0</v>
      </c>
      <c r="D159" s="126">
        <v>0</v>
      </c>
      <c r="E159" s="126"/>
      <c r="F159" s="126"/>
    </row>
    <row r="160" spans="1:6" ht="123">
      <c r="A160" s="119"/>
      <c r="B160" s="120" t="s">
        <v>132</v>
      </c>
      <c r="C160" s="126">
        <v>0</v>
      </c>
      <c r="D160" s="126">
        <v>0</v>
      </c>
      <c r="E160" s="126"/>
      <c r="F160" s="126"/>
    </row>
    <row r="161" spans="1:6" ht="123">
      <c r="A161" s="119"/>
      <c r="B161" s="120" t="s">
        <v>133</v>
      </c>
      <c r="C161" s="126">
        <v>0</v>
      </c>
      <c r="D161" s="126">
        <v>0</v>
      </c>
      <c r="E161" s="126"/>
      <c r="F161" s="126"/>
    </row>
    <row r="162" spans="1:6" ht="123">
      <c r="A162" s="119"/>
      <c r="B162" s="120" t="s">
        <v>134</v>
      </c>
      <c r="C162" s="126">
        <v>0</v>
      </c>
      <c r="D162" s="126">
        <v>0</v>
      </c>
      <c r="E162" s="126"/>
      <c r="F162" s="126"/>
    </row>
    <row r="163" spans="1:6" ht="123">
      <c r="A163" s="119"/>
      <c r="B163" s="120" t="s">
        <v>135</v>
      </c>
      <c r="C163" s="126">
        <v>0</v>
      </c>
      <c r="D163" s="126"/>
      <c r="E163" s="126"/>
      <c r="F163" s="126"/>
    </row>
    <row r="164" spans="1:6">
      <c r="A164" s="119"/>
      <c r="B164" s="119"/>
      <c r="C164" s="126"/>
      <c r="D164" s="126"/>
      <c r="E164" s="126"/>
      <c r="F164" s="126"/>
    </row>
    <row r="165" spans="1:6">
      <c r="A165" s="119"/>
      <c r="B165" s="119"/>
      <c r="C165" s="126"/>
      <c r="D165" s="126"/>
      <c r="E165" s="126"/>
      <c r="F165" s="126"/>
    </row>
    <row r="166" spans="1:6">
      <c r="A166" s="154" t="s">
        <v>52</v>
      </c>
      <c r="B166" s="154"/>
      <c r="C166" s="126">
        <f>SUM(C167:C175)</f>
        <v>0</v>
      </c>
      <c r="D166" s="126">
        <f>SUM(D167:D175)</f>
        <v>0</v>
      </c>
      <c r="E166" s="126"/>
      <c r="F166" s="126"/>
    </row>
    <row r="167" spans="1:6">
      <c r="A167" s="119"/>
      <c r="B167" s="120" t="s">
        <v>53</v>
      </c>
      <c r="C167" s="126"/>
      <c r="D167" s="126"/>
      <c r="E167" s="126"/>
      <c r="F167" s="126"/>
    </row>
    <row r="168" spans="1:6" ht="123">
      <c r="A168" s="119"/>
      <c r="B168" s="120" t="s">
        <v>136</v>
      </c>
      <c r="C168" s="126"/>
      <c r="D168" s="126"/>
      <c r="E168" s="126"/>
      <c r="F168" s="126"/>
    </row>
    <row r="169" spans="1:6" ht="123">
      <c r="A169" s="119"/>
      <c r="B169" s="120" t="s">
        <v>137</v>
      </c>
      <c r="C169" s="126"/>
      <c r="D169" s="126"/>
      <c r="E169" s="126"/>
      <c r="F169" s="126"/>
    </row>
    <row r="170" spans="1:6" ht="123">
      <c r="A170" s="119"/>
      <c r="B170" s="120" t="s">
        <v>55</v>
      </c>
      <c r="C170" s="126"/>
      <c r="D170" s="126"/>
      <c r="E170" s="126"/>
      <c r="F170" s="126"/>
    </row>
    <row r="171" spans="1:6" ht="123">
      <c r="A171" s="119"/>
      <c r="B171" s="120" t="s">
        <v>56</v>
      </c>
      <c r="C171" s="126"/>
      <c r="D171" s="126"/>
      <c r="E171" s="126"/>
      <c r="F171" s="126"/>
    </row>
    <row r="172" spans="1:6">
      <c r="A172" s="119"/>
      <c r="B172" s="120" t="s">
        <v>138</v>
      </c>
      <c r="C172" s="126"/>
      <c r="D172" s="126"/>
      <c r="E172" s="126"/>
      <c r="F172" s="126"/>
    </row>
    <row r="173" spans="1:6">
      <c r="A173" s="119"/>
      <c r="B173" s="120" t="s">
        <v>139</v>
      </c>
      <c r="C173" s="126">
        <v>0</v>
      </c>
      <c r="D173" s="126"/>
      <c r="E173" s="126"/>
      <c r="F173" s="126"/>
    </row>
    <row r="174" spans="1:6">
      <c r="A174" s="119"/>
      <c r="B174" s="120" t="s">
        <v>140</v>
      </c>
      <c r="C174" s="126">
        <v>0</v>
      </c>
      <c r="D174" s="126"/>
      <c r="E174" s="126"/>
      <c r="F174" s="126"/>
    </row>
    <row r="175" spans="1:6" ht="123">
      <c r="A175" s="119"/>
      <c r="B175" s="120" t="s">
        <v>141</v>
      </c>
      <c r="C175" s="126">
        <v>0</v>
      </c>
      <c r="D175" s="126"/>
      <c r="E175" s="126"/>
      <c r="F175" s="126"/>
    </row>
    <row r="176" spans="1:6">
      <c r="A176" s="119"/>
      <c r="B176" s="119"/>
      <c r="C176" s="126"/>
      <c r="D176" s="126"/>
      <c r="E176" s="126"/>
      <c r="F176" s="126"/>
    </row>
    <row r="177" spans="1:6">
      <c r="A177" s="154" t="s">
        <v>142</v>
      </c>
      <c r="B177" s="154"/>
      <c r="C177" s="117">
        <f>SUM(C178:C182)</f>
        <v>0</v>
      </c>
      <c r="D177" s="117">
        <f>SUM(D178:D183)</f>
        <v>0</v>
      </c>
      <c r="E177" s="117"/>
      <c r="F177" s="117"/>
    </row>
    <row r="178" spans="1:6">
      <c r="A178" s="119"/>
      <c r="B178" s="120" t="s">
        <v>143</v>
      </c>
      <c r="C178" s="121"/>
      <c r="D178" s="126"/>
      <c r="E178" s="126"/>
      <c r="F178" s="126"/>
    </row>
    <row r="179" spans="1:6">
      <c r="A179" s="119"/>
      <c r="B179" s="120" t="s">
        <v>144</v>
      </c>
      <c r="C179" s="121"/>
      <c r="D179" s="126"/>
      <c r="E179" s="126"/>
      <c r="F179" s="126"/>
    </row>
    <row r="180" spans="1:6">
      <c r="A180" s="119"/>
      <c r="B180" s="120" t="s">
        <v>202</v>
      </c>
      <c r="C180" s="121"/>
      <c r="D180" s="126"/>
      <c r="E180" s="126"/>
      <c r="F180" s="126"/>
    </row>
    <row r="181" spans="1:6" ht="123">
      <c r="A181" s="119"/>
      <c r="B181" s="120" t="s">
        <v>145</v>
      </c>
      <c r="C181" s="121"/>
      <c r="D181" s="126"/>
      <c r="E181" s="126"/>
      <c r="F181" s="126"/>
    </row>
    <row r="182" spans="1:6" ht="184.5">
      <c r="A182" s="119"/>
      <c r="B182" s="120" t="s">
        <v>146</v>
      </c>
      <c r="C182" s="121"/>
      <c r="D182" s="126"/>
      <c r="E182" s="126"/>
      <c r="F182" s="126"/>
    </row>
    <row r="183" spans="1:6">
      <c r="A183" s="119"/>
      <c r="B183" s="119"/>
      <c r="C183" s="126"/>
      <c r="D183" s="126"/>
      <c r="E183" s="126"/>
      <c r="F183" s="126"/>
    </row>
    <row r="184" spans="1:6">
      <c r="A184" s="154" t="s">
        <v>147</v>
      </c>
      <c r="B184" s="154"/>
      <c r="C184" s="117">
        <f>C185+C186</f>
        <v>0</v>
      </c>
      <c r="D184" s="117">
        <f>SUM(D185:D189)</f>
        <v>0</v>
      </c>
      <c r="E184" s="117"/>
      <c r="F184" s="117"/>
    </row>
    <row r="185" spans="1:6">
      <c r="A185" s="119"/>
      <c r="B185" s="120" t="s">
        <v>148</v>
      </c>
      <c r="C185" s="126"/>
      <c r="D185" s="126"/>
      <c r="E185" s="126"/>
      <c r="F185" s="126"/>
    </row>
    <row r="186" spans="1:6" ht="123">
      <c r="A186" s="119"/>
      <c r="B186" s="120" t="s">
        <v>149</v>
      </c>
      <c r="C186" s="126"/>
      <c r="D186" s="126"/>
      <c r="E186" s="126"/>
      <c r="F186" s="126"/>
    </row>
    <row r="187" spans="1:6">
      <c r="A187" s="119"/>
      <c r="B187" s="119"/>
      <c r="C187" s="126"/>
      <c r="D187" s="126"/>
      <c r="E187" s="126"/>
      <c r="F187" s="126"/>
    </row>
    <row r="188" spans="1:6">
      <c r="A188" s="119"/>
      <c r="B188" s="119"/>
      <c r="C188" s="126"/>
      <c r="D188" s="126"/>
      <c r="E188" s="126"/>
      <c r="F188" s="126"/>
    </row>
    <row r="189" spans="1:6">
      <c r="A189" s="154" t="s">
        <v>150</v>
      </c>
      <c r="B189" s="154"/>
      <c r="C189" s="117">
        <f>C191+C192</f>
        <v>0</v>
      </c>
      <c r="D189" s="117">
        <f>SUM(D190:D192)</f>
        <v>0</v>
      </c>
      <c r="E189" s="117"/>
      <c r="F189" s="117"/>
    </row>
    <row r="190" spans="1:6" ht="123">
      <c r="A190" s="119"/>
      <c r="B190" s="120" t="s">
        <v>151</v>
      </c>
      <c r="C190" s="126"/>
      <c r="D190" s="126"/>
      <c r="E190" s="126"/>
      <c r="F190" s="126"/>
    </row>
    <row r="191" spans="1:6" ht="123">
      <c r="A191" s="119"/>
      <c r="B191" s="120" t="s">
        <v>152</v>
      </c>
      <c r="C191" s="126"/>
      <c r="D191" s="126"/>
      <c r="E191" s="126"/>
      <c r="F191" s="126"/>
    </row>
    <row r="192" spans="1:6" ht="123">
      <c r="A192" s="119"/>
      <c r="B192" s="120" t="s">
        <v>153</v>
      </c>
      <c r="C192" s="126"/>
      <c r="D192" s="126"/>
      <c r="E192" s="126"/>
      <c r="F192" s="126"/>
    </row>
    <row r="193" spans="1:7">
      <c r="A193" s="119"/>
      <c r="B193" s="119"/>
      <c r="C193" s="126"/>
      <c r="D193" s="126"/>
      <c r="E193" s="126"/>
      <c r="F193" s="126"/>
      <c r="G193" s="129"/>
    </row>
    <row r="194" spans="1:7">
      <c r="A194" s="154" t="s">
        <v>157</v>
      </c>
      <c r="B194" s="154"/>
      <c r="C194" s="126">
        <f>C22+C35+C56+C85+C121+C127+C135</f>
        <v>306979786</v>
      </c>
      <c r="D194" s="126">
        <f>D22+D35+D56+D85+D121+D127+D135+D103</f>
        <v>26321662.690000001</v>
      </c>
      <c r="E194" s="126"/>
      <c r="F194" s="126"/>
      <c r="G194" s="129">
        <f>D22+D35+D56+D85+D121</f>
        <v>18427082.690000001</v>
      </c>
    </row>
    <row r="195" spans="1:7">
      <c r="A195" s="127"/>
      <c r="B195" s="127"/>
      <c r="C195" s="126"/>
      <c r="D195" s="126"/>
      <c r="E195" s="126"/>
      <c r="F195" s="126"/>
      <c r="G195" s="129"/>
    </row>
    <row r="196" spans="1:7" s="123" customFormat="1" ht="60.75">
      <c r="A196" s="154" t="s">
        <v>158</v>
      </c>
      <c r="B196" s="154"/>
      <c r="C196" s="117">
        <f>C197</f>
        <v>0</v>
      </c>
      <c r="D196" s="117">
        <f>SUM(D197:D201)</f>
        <v>0</v>
      </c>
      <c r="E196" s="117"/>
      <c r="F196" s="117"/>
      <c r="G196" s="130"/>
    </row>
    <row r="197" spans="1:7">
      <c r="A197" s="154" t="s">
        <v>159</v>
      </c>
      <c r="B197" s="154"/>
      <c r="C197" s="126">
        <f>C198+C199</f>
        <v>0</v>
      </c>
      <c r="D197" s="126">
        <f t="shared" ref="D197" si="6">D198+D199</f>
        <v>0</v>
      </c>
      <c r="E197" s="126"/>
      <c r="F197" s="126"/>
      <c r="G197" s="129"/>
    </row>
    <row r="198" spans="1:7" ht="123">
      <c r="A198" s="127"/>
      <c r="B198" s="120" t="s">
        <v>160</v>
      </c>
      <c r="C198" s="126">
        <v>0</v>
      </c>
      <c r="D198" s="126">
        <v>0</v>
      </c>
      <c r="E198" s="126"/>
      <c r="F198" s="126"/>
      <c r="G198" s="129"/>
    </row>
    <row r="199" spans="1:7" ht="123">
      <c r="A199" s="127"/>
      <c r="B199" s="120" t="s">
        <v>161</v>
      </c>
      <c r="C199" s="126">
        <v>0</v>
      </c>
      <c r="D199" s="126">
        <v>0</v>
      </c>
      <c r="E199" s="126"/>
      <c r="F199" s="126"/>
      <c r="G199" s="129"/>
    </row>
    <row r="200" spans="1:7">
      <c r="A200" s="154" t="s">
        <v>162</v>
      </c>
      <c r="B200" s="154"/>
      <c r="C200" s="126">
        <f>C201+C202</f>
        <v>0</v>
      </c>
      <c r="D200" s="126">
        <f t="shared" ref="D200" si="7">D201+D202</f>
        <v>0</v>
      </c>
      <c r="E200" s="126"/>
      <c r="F200" s="126"/>
      <c r="G200" s="129"/>
    </row>
    <row r="201" spans="1:7">
      <c r="A201" s="127"/>
      <c r="B201" s="120" t="s">
        <v>163</v>
      </c>
      <c r="C201" s="126">
        <v>0</v>
      </c>
      <c r="D201" s="126">
        <v>0</v>
      </c>
      <c r="E201" s="126"/>
      <c r="F201" s="126"/>
      <c r="G201" s="129"/>
    </row>
    <row r="202" spans="1:7" ht="123">
      <c r="A202" s="127"/>
      <c r="B202" s="120" t="s">
        <v>164</v>
      </c>
      <c r="C202" s="126">
        <v>0</v>
      </c>
      <c r="D202" s="126">
        <v>0</v>
      </c>
      <c r="E202" s="126"/>
      <c r="F202" s="126"/>
      <c r="G202" s="129"/>
    </row>
    <row r="203" spans="1:7">
      <c r="A203" s="154" t="s">
        <v>165</v>
      </c>
      <c r="B203" s="154"/>
      <c r="C203" s="126">
        <f>C204</f>
        <v>0</v>
      </c>
      <c r="D203" s="126">
        <f t="shared" ref="D203" si="8">D204</f>
        <v>0</v>
      </c>
      <c r="E203" s="126"/>
      <c r="F203" s="126"/>
      <c r="G203" s="129"/>
    </row>
    <row r="204" spans="1:7" ht="123">
      <c r="A204" s="127"/>
      <c r="B204" s="120" t="s">
        <v>166</v>
      </c>
      <c r="C204" s="126">
        <v>0</v>
      </c>
      <c r="D204" s="126">
        <v>0</v>
      </c>
      <c r="E204" s="126"/>
      <c r="F204" s="126"/>
    </row>
    <row r="205" spans="1:7">
      <c r="A205" s="127"/>
      <c r="B205" s="127"/>
      <c r="C205" s="126"/>
      <c r="D205" s="126"/>
      <c r="E205" s="126"/>
      <c r="F205" s="126"/>
    </row>
    <row r="206" spans="1:7">
      <c r="A206" s="154" t="s">
        <v>167</v>
      </c>
      <c r="B206" s="154"/>
      <c r="C206" s="126">
        <f>C197+C200+C203</f>
        <v>0</v>
      </c>
      <c r="D206" s="126">
        <f t="shared" ref="D206" si="9">D197+D200+D203</f>
        <v>0</v>
      </c>
      <c r="E206" s="126"/>
      <c r="F206" s="126"/>
    </row>
    <row r="208" spans="1:7">
      <c r="A208" s="154" t="s">
        <v>168</v>
      </c>
      <c r="B208" s="154"/>
      <c r="C208" s="131">
        <f>C194+C206</f>
        <v>306979786</v>
      </c>
      <c r="D208" s="131">
        <f>D22+D35+D56+D85+D103+D121</f>
        <v>26321662.690000001</v>
      </c>
      <c r="E208" s="131"/>
      <c r="F208" s="131"/>
      <c r="G208" s="113">
        <f>D208-9775071.59</f>
        <v>16546591.100000001</v>
      </c>
    </row>
    <row r="209" spans="1:7">
      <c r="A209" s="127"/>
      <c r="B209" s="127"/>
      <c r="C209" s="131"/>
      <c r="D209" s="131"/>
      <c r="E209" s="131"/>
      <c r="F209" s="131"/>
    </row>
    <row r="210" spans="1:7">
      <c r="A210" s="127"/>
      <c r="B210" s="127"/>
      <c r="C210" s="131">
        <f>306979786-C208</f>
        <v>0</v>
      </c>
      <c r="D210" s="131"/>
      <c r="E210" s="131"/>
      <c r="F210" s="131"/>
      <c r="G210" s="113">
        <f>15375071.59-D208</f>
        <v>-10946591.100000001</v>
      </c>
    </row>
    <row r="211" spans="1:7" ht="44.25" customHeight="1">
      <c r="A211" s="158" t="s">
        <v>187</v>
      </c>
      <c r="B211" s="158"/>
      <c r="C211" s="158"/>
      <c r="D211" s="158"/>
      <c r="E211" s="132"/>
      <c r="F211" s="132"/>
    </row>
    <row r="212" spans="1:7" ht="60" customHeight="1">
      <c r="A212" s="158" t="s">
        <v>203</v>
      </c>
      <c r="B212" s="158"/>
      <c r="C212" s="158"/>
      <c r="D212" s="158"/>
      <c r="E212" s="132"/>
      <c r="F212" s="132"/>
    </row>
    <row r="213" spans="1:7" ht="53.25" customHeight="1">
      <c r="A213" s="133"/>
      <c r="B213" s="134"/>
      <c r="C213" s="134"/>
      <c r="D213" s="139"/>
      <c r="E213" s="139"/>
      <c r="F213" s="139"/>
    </row>
    <row r="214" spans="1:7" ht="153.75" customHeight="1">
      <c r="A214" s="158" t="s">
        <v>204</v>
      </c>
      <c r="B214" s="158"/>
      <c r="C214" s="158"/>
      <c r="D214" s="158"/>
      <c r="E214" s="132"/>
      <c r="F214" s="132"/>
      <c r="G214" s="113">
        <f>D208-16952612.69</f>
        <v>9369050</v>
      </c>
    </row>
    <row r="215" spans="1:7" ht="89.25" customHeight="1">
      <c r="A215" s="158"/>
      <c r="B215" s="158"/>
      <c r="C215" s="158"/>
      <c r="D215" s="158"/>
      <c r="E215" s="132"/>
      <c r="F215" s="132"/>
    </row>
    <row r="216" spans="1:7" ht="246" customHeight="1">
      <c r="A216" s="158" t="s">
        <v>205</v>
      </c>
      <c r="B216" s="158"/>
      <c r="C216" s="158"/>
      <c r="D216" s="158"/>
      <c r="E216" s="132"/>
      <c r="F216" s="132"/>
    </row>
    <row r="217" spans="1:7">
      <c r="A217" s="127"/>
      <c r="B217" s="127"/>
      <c r="C217" s="131"/>
      <c r="D217" s="131"/>
      <c r="E217" s="131"/>
      <c r="F217" s="131"/>
    </row>
    <row r="218" spans="1:7">
      <c r="A218" s="127"/>
      <c r="B218" s="127"/>
      <c r="C218" s="131"/>
      <c r="D218" s="131"/>
      <c r="E218" s="131"/>
      <c r="F218" s="131"/>
    </row>
    <row r="219" spans="1:7">
      <c r="A219" s="127"/>
      <c r="B219" s="127"/>
      <c r="C219" s="131"/>
      <c r="D219" s="131"/>
      <c r="E219" s="131"/>
      <c r="F219" s="131"/>
    </row>
    <row r="220" spans="1:7">
      <c r="A220" s="127"/>
      <c r="B220" s="127"/>
      <c r="C220" s="131"/>
      <c r="D220" s="131"/>
      <c r="E220" s="131"/>
      <c r="F220" s="131"/>
    </row>
    <row r="221" spans="1:7">
      <c r="A221" s="127"/>
      <c r="B221" s="127"/>
      <c r="C221" s="131"/>
      <c r="D221" s="131"/>
      <c r="E221" s="131"/>
      <c r="F221" s="131"/>
    </row>
    <row r="222" spans="1:7">
      <c r="A222" s="127"/>
      <c r="B222" s="157" t="s">
        <v>174</v>
      </c>
      <c r="C222" s="157"/>
      <c r="D222" s="157"/>
      <c r="E222" s="135"/>
      <c r="F222" s="135"/>
      <c r="G222" s="113">
        <f>D208-9397000</f>
        <v>16924662.690000001</v>
      </c>
    </row>
    <row r="223" spans="1:7" ht="83.25" customHeight="1">
      <c r="A223" s="155" t="s">
        <v>169</v>
      </c>
      <c r="B223" s="155"/>
      <c r="C223" s="155"/>
      <c r="D223" s="155"/>
      <c r="E223" s="136"/>
      <c r="F223" s="136"/>
    </row>
    <row r="224" spans="1:7" ht="92.25" customHeight="1">
      <c r="A224" s="156" t="s">
        <v>170</v>
      </c>
      <c r="B224" s="156"/>
      <c r="C224" s="156"/>
      <c r="D224" s="156"/>
      <c r="E224" s="137"/>
      <c r="F224" s="137"/>
    </row>
    <row r="227" spans="3:6">
      <c r="C227" s="138"/>
      <c r="D227" s="138"/>
      <c r="E227" s="138"/>
      <c r="F227" s="138"/>
    </row>
  </sheetData>
  <sheetProtection sheet="1" objects="1" scenarios="1"/>
  <mergeCells count="44">
    <mergeCell ref="A215:D215"/>
    <mergeCell ref="A216:D216"/>
    <mergeCell ref="A214:D214"/>
    <mergeCell ref="A212:D212"/>
    <mergeCell ref="A211:D211"/>
    <mergeCell ref="A16:D16"/>
    <mergeCell ref="A223:D223"/>
    <mergeCell ref="A224:D224"/>
    <mergeCell ref="B222:D222"/>
    <mergeCell ref="A197:B197"/>
    <mergeCell ref="A200:B200"/>
    <mergeCell ref="A203:B203"/>
    <mergeCell ref="A206:B206"/>
    <mergeCell ref="A208:B208"/>
    <mergeCell ref="A166:B166"/>
    <mergeCell ref="A177:B177"/>
    <mergeCell ref="A184:B184"/>
    <mergeCell ref="A189:B189"/>
    <mergeCell ref="A194:B194"/>
    <mergeCell ref="A196:B196"/>
    <mergeCell ref="A120:C120"/>
    <mergeCell ref="A121:B121"/>
    <mergeCell ref="A127:B127"/>
    <mergeCell ref="A135:B135"/>
    <mergeCell ref="A146:B146"/>
    <mergeCell ref="A156:B156"/>
    <mergeCell ref="A119:C119"/>
    <mergeCell ref="A20:C20"/>
    <mergeCell ref="A21:C21"/>
    <mergeCell ref="A22:B22"/>
    <mergeCell ref="A35:B35"/>
    <mergeCell ref="A56:B56"/>
    <mergeCell ref="A67:B67"/>
    <mergeCell ref="A76:B76"/>
    <mergeCell ref="A85:B85"/>
    <mergeCell ref="A103:B103"/>
    <mergeCell ref="A109:B109"/>
    <mergeCell ref="A114:B114"/>
    <mergeCell ref="A15:D15"/>
    <mergeCell ref="A10:D10"/>
    <mergeCell ref="A11:D11"/>
    <mergeCell ref="A12:D12"/>
    <mergeCell ref="A13:D13"/>
    <mergeCell ref="A14:D14"/>
  </mergeCells>
  <pageMargins left="0.94488188976377963" right="0.19685039370078741" top="0.51181102362204722" bottom="0.74803149606299213" header="0.31496062992125984" footer="0.31496062992125984"/>
  <pageSetup scale="19" orientation="portrait" r:id="rId1"/>
  <rowBreaks count="3" manualBreakCount="3">
    <brk id="83" max="3" man="1"/>
    <brk id="165" max="3" man="1"/>
    <brk id="209" max="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110"/>
  <sheetViews>
    <sheetView view="pageBreakPreview" topLeftCell="A10" zoomScale="39" zoomScaleNormal="44" zoomScaleSheetLayoutView="39" workbookViewId="0">
      <selection activeCell="C84" sqref="C84"/>
    </sheetView>
  </sheetViews>
  <sheetFormatPr baseColWidth="10" defaultColWidth="11" defaultRowHeight="35.25"/>
  <cols>
    <col min="1" max="1" width="24.85546875" style="2" customWidth="1"/>
    <col min="2" max="2" width="247.5703125" style="2" customWidth="1"/>
    <col min="3" max="3" width="73.140625" style="53" customWidth="1"/>
    <col min="4" max="4" width="54.140625" style="2" hidden="1" customWidth="1"/>
    <col min="5" max="5" width="52.85546875" style="2" hidden="1" customWidth="1"/>
    <col min="6" max="6" width="47.5703125" style="33" hidden="1" customWidth="1"/>
    <col min="7" max="7" width="45.7109375" style="33" hidden="1" customWidth="1"/>
    <col min="8" max="8" width="50.42578125" style="80" customWidth="1"/>
    <col min="9" max="29" width="35.7109375" style="2" customWidth="1"/>
    <col min="30" max="16384" width="11" style="2"/>
  </cols>
  <sheetData>
    <row r="7" spans="1:8" ht="44.25" customHeight="1">
      <c r="A7" s="151" t="s">
        <v>0</v>
      </c>
      <c r="B7" s="151"/>
      <c r="C7" s="151"/>
      <c r="D7" s="151"/>
      <c r="E7" s="151"/>
      <c r="F7" s="151"/>
      <c r="G7" s="151"/>
    </row>
    <row r="8" spans="1:8" ht="44.25" customHeight="1">
      <c r="A8" s="151" t="s">
        <v>1</v>
      </c>
      <c r="B8" s="151"/>
      <c r="C8" s="151"/>
      <c r="D8" s="151"/>
      <c r="E8" s="151"/>
      <c r="F8" s="151"/>
      <c r="G8" s="151"/>
    </row>
    <row r="9" spans="1:8" ht="61.5">
      <c r="A9" s="151"/>
      <c r="B9" s="151"/>
      <c r="C9" s="151"/>
      <c r="D9" s="86"/>
      <c r="E9" s="86"/>
      <c r="F9" s="87"/>
      <c r="G9" s="87"/>
    </row>
    <row r="10" spans="1:8" ht="44.25" customHeight="1">
      <c r="A10" s="151" t="s">
        <v>2</v>
      </c>
      <c r="B10" s="151"/>
      <c r="C10" s="151"/>
      <c r="D10" s="151"/>
      <c r="E10" s="151"/>
      <c r="F10" s="151"/>
      <c r="G10" s="151"/>
    </row>
    <row r="11" spans="1:8" ht="58.5">
      <c r="A11" s="151">
        <v>2022</v>
      </c>
      <c r="B11" s="151"/>
      <c r="C11" s="151"/>
      <c r="D11" s="151"/>
      <c r="E11" s="151"/>
      <c r="F11" s="151"/>
      <c r="G11" s="151"/>
    </row>
    <row r="12" spans="1:8" ht="44.25" customHeight="1">
      <c r="A12" s="151" t="s">
        <v>3</v>
      </c>
      <c r="B12" s="151"/>
      <c r="C12" s="151"/>
      <c r="D12" s="151"/>
      <c r="E12" s="151"/>
      <c r="F12" s="151"/>
      <c r="G12" s="151"/>
    </row>
    <row r="13" spans="1:8" ht="44.25" customHeight="1" thickBot="1">
      <c r="A13" s="151" t="s">
        <v>101</v>
      </c>
      <c r="B13" s="151"/>
      <c r="C13" s="151"/>
      <c r="D13" s="151"/>
      <c r="E13" s="151"/>
      <c r="F13" s="151"/>
      <c r="G13" s="151"/>
    </row>
    <row r="14" spans="1:8" s="6" customFormat="1" ht="81.75" customHeight="1">
      <c r="A14" s="166"/>
      <c r="B14" s="168" t="s">
        <v>4</v>
      </c>
      <c r="C14" s="160" t="s">
        <v>5</v>
      </c>
      <c r="D14" s="62" t="s">
        <v>67</v>
      </c>
      <c r="E14" s="62" t="s">
        <v>68</v>
      </c>
      <c r="F14" s="160" t="s">
        <v>89</v>
      </c>
      <c r="G14" s="170" t="s">
        <v>93</v>
      </c>
      <c r="H14" s="80"/>
    </row>
    <row r="15" spans="1:8" ht="54.95" customHeight="1">
      <c r="A15" s="167"/>
      <c r="B15" s="169"/>
      <c r="C15" s="150"/>
      <c r="D15" s="7"/>
      <c r="E15" s="7"/>
      <c r="F15" s="150"/>
      <c r="G15" s="171"/>
    </row>
    <row r="16" spans="1:8" s="10" customFormat="1" ht="54.95" customHeight="1">
      <c r="A16" s="163" t="s">
        <v>6</v>
      </c>
      <c r="B16" s="164"/>
      <c r="C16" s="165"/>
      <c r="D16" s="9"/>
      <c r="E16" s="9"/>
      <c r="F16" s="63"/>
      <c r="G16" s="64"/>
      <c r="H16" s="80"/>
    </row>
    <row r="17" spans="1:8">
      <c r="A17" s="159" t="s">
        <v>7</v>
      </c>
      <c r="B17" s="142"/>
      <c r="C17" s="142"/>
      <c r="D17" s="61"/>
      <c r="E17" s="61"/>
      <c r="F17" s="65"/>
      <c r="G17" s="66"/>
      <c r="H17" s="81">
        <f>C19+C85</f>
        <v>100500000</v>
      </c>
    </row>
    <row r="18" spans="1:8" s="15" customFormat="1" ht="34.5">
      <c r="A18" s="159" t="s">
        <v>8</v>
      </c>
      <c r="B18" s="142"/>
      <c r="C18" s="46">
        <f>SUM(C19:C30)</f>
        <v>162219733</v>
      </c>
      <c r="D18" s="12"/>
      <c r="E18" s="12">
        <v>15656218.49</v>
      </c>
      <c r="F18" s="24">
        <f>SUM(F19:F30)+F84</f>
        <v>18000000</v>
      </c>
      <c r="G18" s="67">
        <f>SUM(G19:G30)</f>
        <v>176789733</v>
      </c>
      <c r="H18" s="82"/>
    </row>
    <row r="19" spans="1:8" s="15" customFormat="1">
      <c r="A19" s="68"/>
      <c r="B19" s="13" t="s">
        <v>9</v>
      </c>
      <c r="C19" s="47">
        <v>52500000</v>
      </c>
      <c r="D19" s="14"/>
      <c r="E19" s="14"/>
      <c r="F19" s="14">
        <v>5800000</v>
      </c>
      <c r="G19" s="69">
        <f t="shared" ref="G19:G30" si="0">C19+F19</f>
        <v>58300000</v>
      </c>
      <c r="H19" s="77"/>
    </row>
    <row r="20" spans="1:8" s="15" customFormat="1">
      <c r="A20" s="68"/>
      <c r="B20" s="13" t="s">
        <v>69</v>
      </c>
      <c r="C20" s="47">
        <v>55920000</v>
      </c>
      <c r="D20" s="14"/>
      <c r="E20" s="14"/>
      <c r="F20" s="14">
        <v>5100000</v>
      </c>
      <c r="G20" s="69">
        <f t="shared" si="0"/>
        <v>61020000</v>
      </c>
      <c r="H20" s="77"/>
    </row>
    <row r="21" spans="1:8" s="15" customFormat="1">
      <c r="A21" s="68"/>
      <c r="B21" s="13" t="s">
        <v>10</v>
      </c>
      <c r="C21" s="83">
        <v>2460000</v>
      </c>
      <c r="D21" s="14"/>
      <c r="E21" s="14"/>
      <c r="F21" s="14">
        <v>1000000</v>
      </c>
      <c r="G21" s="69">
        <f t="shared" si="0"/>
        <v>3460000</v>
      </c>
      <c r="H21" s="77"/>
    </row>
    <row r="22" spans="1:8" s="15" customFormat="1">
      <c r="A22" s="68"/>
      <c r="B22" s="13" t="s">
        <v>11</v>
      </c>
      <c r="C22" s="47">
        <v>15500000</v>
      </c>
      <c r="D22" s="14"/>
      <c r="E22" s="14"/>
      <c r="F22" s="14">
        <v>500000</v>
      </c>
      <c r="G22" s="69">
        <f t="shared" si="0"/>
        <v>16000000</v>
      </c>
      <c r="H22" s="77"/>
    </row>
    <row r="23" spans="1:8" s="15" customFormat="1">
      <c r="A23" s="68"/>
      <c r="B23" s="13" t="s">
        <v>12</v>
      </c>
      <c r="C23" s="47">
        <v>500000</v>
      </c>
      <c r="D23" s="14"/>
      <c r="E23" s="14"/>
      <c r="F23" s="14">
        <v>500000</v>
      </c>
      <c r="G23" s="69">
        <f t="shared" si="0"/>
        <v>1000000</v>
      </c>
      <c r="H23" s="77"/>
    </row>
    <row r="24" spans="1:8" s="15" customFormat="1">
      <c r="A24" s="68"/>
      <c r="B24" s="13" t="s">
        <v>13</v>
      </c>
      <c r="C24" s="47">
        <v>150000</v>
      </c>
      <c r="D24" s="14"/>
      <c r="E24" s="14"/>
      <c r="F24" s="14"/>
      <c r="G24" s="69">
        <f t="shared" si="0"/>
        <v>150000</v>
      </c>
      <c r="H24" s="77"/>
    </row>
    <row r="25" spans="1:8" s="15" customFormat="1">
      <c r="A25" s="68"/>
      <c r="B25" s="13" t="s">
        <v>14</v>
      </c>
      <c r="C25" s="47">
        <v>3000000</v>
      </c>
      <c r="D25" s="14"/>
      <c r="E25" s="14"/>
      <c r="F25" s="14">
        <v>370000</v>
      </c>
      <c r="G25" s="69">
        <f t="shared" si="0"/>
        <v>3370000</v>
      </c>
      <c r="H25" s="77"/>
    </row>
    <row r="26" spans="1:8" s="15" customFormat="1">
      <c r="A26" s="68"/>
      <c r="B26" s="13" t="s">
        <v>15</v>
      </c>
      <c r="C26" s="47">
        <v>15500000</v>
      </c>
      <c r="D26" s="14"/>
      <c r="E26" s="14"/>
      <c r="F26" s="14"/>
      <c r="G26" s="69">
        <f t="shared" si="0"/>
        <v>15500000</v>
      </c>
      <c r="H26" s="77"/>
    </row>
    <row r="27" spans="1:8" s="15" customFormat="1">
      <c r="A27" s="68"/>
      <c r="B27" s="13" t="s">
        <v>16</v>
      </c>
      <c r="C27" s="47">
        <v>648000</v>
      </c>
      <c r="D27" s="14"/>
      <c r="E27" s="14"/>
      <c r="F27" s="14"/>
      <c r="G27" s="69">
        <f t="shared" si="0"/>
        <v>648000</v>
      </c>
      <c r="H27" s="77"/>
    </row>
    <row r="28" spans="1:8" s="15" customFormat="1">
      <c r="A28" s="68"/>
      <c r="B28" s="13" t="s">
        <v>17</v>
      </c>
      <c r="C28" s="47">
        <v>7435260</v>
      </c>
      <c r="D28" s="14"/>
      <c r="E28" s="14"/>
      <c r="F28" s="14">
        <v>500000</v>
      </c>
      <c r="G28" s="69">
        <f t="shared" si="0"/>
        <v>7935260</v>
      </c>
      <c r="H28" s="82">
        <f>C28+C86</f>
        <v>11275260</v>
      </c>
    </row>
    <row r="29" spans="1:8" s="15" customFormat="1">
      <c r="A29" s="68"/>
      <c r="B29" s="13" t="s">
        <v>17</v>
      </c>
      <c r="C29" s="47">
        <v>7494337</v>
      </c>
      <c r="D29" s="14"/>
      <c r="E29" s="14"/>
      <c r="F29" s="14">
        <v>500000</v>
      </c>
      <c r="G29" s="69">
        <f t="shared" si="0"/>
        <v>7994337</v>
      </c>
      <c r="H29" s="82">
        <f>C29+C87</f>
        <v>11334337</v>
      </c>
    </row>
    <row r="30" spans="1:8" s="15" customFormat="1">
      <c r="A30" s="68"/>
      <c r="B30" s="13" t="s">
        <v>17</v>
      </c>
      <c r="C30" s="47">
        <v>1112136</v>
      </c>
      <c r="D30" s="14"/>
      <c r="E30" s="14"/>
      <c r="F30" s="14">
        <v>300000</v>
      </c>
      <c r="G30" s="69">
        <f t="shared" si="0"/>
        <v>1412136</v>
      </c>
      <c r="H30" s="82">
        <f>C30+C88</f>
        <v>1772136</v>
      </c>
    </row>
    <row r="31" spans="1:8" s="15" customFormat="1" ht="34.5">
      <c r="A31" s="68"/>
      <c r="B31" s="13"/>
      <c r="C31" s="14"/>
      <c r="D31" s="14"/>
      <c r="E31" s="14"/>
      <c r="F31" s="14"/>
      <c r="G31" s="67"/>
      <c r="H31" s="77"/>
    </row>
    <row r="32" spans="1:8" s="15" customFormat="1" ht="34.5">
      <c r="A32" s="159" t="s">
        <v>18</v>
      </c>
      <c r="B32" s="142"/>
      <c r="C32" s="46">
        <f>SUM(C33:C56)</f>
        <v>42772629</v>
      </c>
      <c r="D32" s="12"/>
      <c r="E32" s="12"/>
      <c r="F32" s="14"/>
      <c r="G32" s="67">
        <f>SUM(G33:G56)</f>
        <v>37210734</v>
      </c>
      <c r="H32" s="77"/>
    </row>
    <row r="33" spans="1:9" s="15" customFormat="1">
      <c r="A33" s="68"/>
      <c r="B33" s="13" t="s">
        <v>19</v>
      </c>
      <c r="C33" s="47">
        <v>1246000</v>
      </c>
      <c r="D33" s="14"/>
      <c r="E33" s="14">
        <f>C33/12</f>
        <v>103833.33333333333</v>
      </c>
      <c r="F33" s="14"/>
      <c r="G33" s="69">
        <f>C33+F33</f>
        <v>1246000</v>
      </c>
      <c r="H33" s="82"/>
      <c r="I33" s="30"/>
    </row>
    <row r="34" spans="1:9" s="15" customFormat="1">
      <c r="A34" s="68"/>
      <c r="B34" s="13" t="s">
        <v>20</v>
      </c>
      <c r="C34" s="47">
        <v>1246000</v>
      </c>
      <c r="D34" s="14"/>
      <c r="E34" s="14">
        <v>103833.33</v>
      </c>
      <c r="F34" s="14"/>
      <c r="G34" s="69">
        <f t="shared" ref="G34:G56" si="1">C34+F34</f>
        <v>1246000</v>
      </c>
      <c r="H34" s="77"/>
    </row>
    <row r="35" spans="1:9" s="15" customFormat="1">
      <c r="A35" s="68"/>
      <c r="B35" s="13" t="s">
        <v>21</v>
      </c>
      <c r="C35" s="47">
        <v>1500000</v>
      </c>
      <c r="D35" s="14"/>
      <c r="E35" s="14">
        <f>C35/12</f>
        <v>125000</v>
      </c>
      <c r="F35" s="14"/>
      <c r="G35" s="69">
        <f t="shared" si="1"/>
        <v>1500000</v>
      </c>
      <c r="H35" s="77"/>
    </row>
    <row r="36" spans="1:9" s="15" customFormat="1">
      <c r="A36" s="68"/>
      <c r="B36" s="13" t="s">
        <v>22</v>
      </c>
      <c r="C36" s="47">
        <v>83000</v>
      </c>
      <c r="D36" s="14"/>
      <c r="E36" s="14">
        <f>C36/12</f>
        <v>6916.666666666667</v>
      </c>
      <c r="F36" s="14"/>
      <c r="G36" s="69">
        <f t="shared" si="1"/>
        <v>83000</v>
      </c>
      <c r="H36" s="77"/>
    </row>
    <row r="37" spans="1:9" s="15" customFormat="1">
      <c r="A37" s="68"/>
      <c r="B37" s="13" t="s">
        <v>23</v>
      </c>
      <c r="C37" s="47">
        <v>125000</v>
      </c>
      <c r="D37" s="14"/>
      <c r="E37" s="14">
        <f>C37/12</f>
        <v>10416.666666666666</v>
      </c>
      <c r="F37" s="14"/>
      <c r="G37" s="69">
        <f t="shared" si="1"/>
        <v>125000</v>
      </c>
      <c r="H37" s="77"/>
    </row>
    <row r="38" spans="1:9" s="15" customFormat="1">
      <c r="A38" s="68"/>
      <c r="B38" s="13" t="s">
        <v>24</v>
      </c>
      <c r="C38" s="47">
        <v>1000000</v>
      </c>
      <c r="D38" s="14"/>
      <c r="E38" s="14"/>
      <c r="F38" s="14">
        <v>3000000</v>
      </c>
      <c r="G38" s="69">
        <f t="shared" si="1"/>
        <v>4000000</v>
      </c>
      <c r="H38" s="77"/>
    </row>
    <row r="39" spans="1:9" s="15" customFormat="1">
      <c r="A39" s="68"/>
      <c r="B39" s="13" t="s">
        <v>70</v>
      </c>
      <c r="C39" s="47">
        <v>4500000</v>
      </c>
      <c r="D39" s="14"/>
      <c r="E39" s="140" t="s">
        <v>26</v>
      </c>
      <c r="F39" s="14"/>
      <c r="G39" s="69">
        <f t="shared" si="1"/>
        <v>4500000</v>
      </c>
      <c r="H39" s="77"/>
    </row>
    <row r="40" spans="1:9" s="15" customFormat="1">
      <c r="A40" s="68"/>
      <c r="B40" s="13" t="s">
        <v>27</v>
      </c>
      <c r="C40" s="47">
        <v>300000</v>
      </c>
      <c r="D40" s="14"/>
      <c r="E40" s="141"/>
      <c r="F40" s="14"/>
      <c r="G40" s="69">
        <f t="shared" si="1"/>
        <v>300000</v>
      </c>
      <c r="H40" s="77"/>
    </row>
    <row r="41" spans="1:9" s="15" customFormat="1">
      <c r="A41" s="68"/>
      <c r="B41" s="13" t="s">
        <v>28</v>
      </c>
      <c r="C41" s="47">
        <v>300000</v>
      </c>
      <c r="D41" s="14"/>
      <c r="E41" s="14"/>
      <c r="F41" s="14">
        <v>500000</v>
      </c>
      <c r="G41" s="69">
        <f t="shared" si="1"/>
        <v>800000</v>
      </c>
      <c r="H41" s="77"/>
    </row>
    <row r="42" spans="1:9" s="15" customFormat="1">
      <c r="A42" s="68"/>
      <c r="B42" s="13" t="s">
        <v>173</v>
      </c>
      <c r="C42" s="47"/>
      <c r="D42" s="14"/>
      <c r="E42" s="14"/>
      <c r="F42" s="14">
        <v>100000</v>
      </c>
      <c r="G42" s="69">
        <f t="shared" si="1"/>
        <v>100000</v>
      </c>
      <c r="H42" s="77"/>
    </row>
    <row r="43" spans="1:9" s="15" customFormat="1" ht="49.5" customHeight="1">
      <c r="A43" s="68"/>
      <c r="B43" s="13" t="s">
        <v>29</v>
      </c>
      <c r="C43" s="47">
        <v>300000</v>
      </c>
      <c r="D43" s="14"/>
      <c r="E43" s="14"/>
      <c r="F43" s="14"/>
      <c r="G43" s="69">
        <f t="shared" si="1"/>
        <v>300000</v>
      </c>
      <c r="H43" s="77"/>
    </row>
    <row r="44" spans="1:9" s="15" customFormat="1">
      <c r="A44" s="68"/>
      <c r="B44" s="13" t="s">
        <v>30</v>
      </c>
      <c r="C44" s="47">
        <v>350000</v>
      </c>
      <c r="D44" s="14"/>
      <c r="E44" s="14"/>
      <c r="F44" s="14"/>
      <c r="G44" s="69">
        <f t="shared" si="1"/>
        <v>350000</v>
      </c>
      <c r="H44" s="77"/>
    </row>
    <row r="45" spans="1:9" s="15" customFormat="1">
      <c r="A45" s="68"/>
      <c r="B45" s="13" t="s">
        <v>31</v>
      </c>
      <c r="C45" s="47">
        <v>274186</v>
      </c>
      <c r="D45" s="14"/>
      <c r="E45" s="14"/>
      <c r="F45" s="14">
        <v>360000</v>
      </c>
      <c r="G45" s="69">
        <f t="shared" si="1"/>
        <v>634186</v>
      </c>
      <c r="H45" s="77"/>
    </row>
    <row r="46" spans="1:9" s="15" customFormat="1">
      <c r="A46" s="68"/>
      <c r="B46" s="13" t="s">
        <v>32</v>
      </c>
      <c r="C46" s="47">
        <v>1200000</v>
      </c>
      <c r="D46" s="14"/>
      <c r="E46" s="14">
        <f>C46/12</f>
        <v>100000</v>
      </c>
      <c r="F46" s="14"/>
      <c r="G46" s="69">
        <f t="shared" si="1"/>
        <v>1200000</v>
      </c>
      <c r="H46" s="77"/>
    </row>
    <row r="47" spans="1:9" s="15" customFormat="1" ht="69.75">
      <c r="A47" s="68"/>
      <c r="B47" s="13" t="s">
        <v>33</v>
      </c>
      <c r="C47" s="47">
        <v>1500000</v>
      </c>
      <c r="D47" s="14"/>
      <c r="E47" s="14"/>
      <c r="F47" s="14"/>
      <c r="G47" s="69">
        <f t="shared" si="1"/>
        <v>1500000</v>
      </c>
      <c r="H47" s="82">
        <f>C47+C48+C49</f>
        <v>12500000</v>
      </c>
    </row>
    <row r="48" spans="1:9" s="15" customFormat="1" ht="69.75">
      <c r="A48" s="68"/>
      <c r="B48" s="13" t="s">
        <v>34</v>
      </c>
      <c r="C48" s="47">
        <v>850000</v>
      </c>
      <c r="D48" s="14"/>
      <c r="E48" s="14"/>
      <c r="F48" s="47">
        <v>630000</v>
      </c>
      <c r="G48" s="69">
        <f>C48+F48</f>
        <v>1480000</v>
      </c>
      <c r="H48" s="77"/>
    </row>
    <row r="49" spans="1:8" s="15" customFormat="1">
      <c r="A49" s="68"/>
      <c r="B49" s="13" t="s">
        <v>35</v>
      </c>
      <c r="C49" s="54">
        <v>10150000</v>
      </c>
      <c r="D49" s="14"/>
      <c r="E49" s="14"/>
      <c r="F49" s="56">
        <v>-5150000</v>
      </c>
      <c r="G49" s="69">
        <f t="shared" si="1"/>
        <v>5000000</v>
      </c>
      <c r="H49" s="77"/>
    </row>
    <row r="50" spans="1:8" s="15" customFormat="1">
      <c r="A50" s="68"/>
      <c r="B50" s="13" t="s">
        <v>36</v>
      </c>
      <c r="C50" s="47">
        <v>500000</v>
      </c>
      <c r="D50" s="14"/>
      <c r="E50" s="14"/>
      <c r="F50" s="14"/>
      <c r="G50" s="69">
        <f t="shared" si="1"/>
        <v>500000</v>
      </c>
      <c r="H50" s="82">
        <f>C50+C51+C52+C53+C54+C55</f>
        <v>15498443</v>
      </c>
    </row>
    <row r="51" spans="1:8" s="15" customFormat="1">
      <c r="A51" s="68"/>
      <c r="B51" s="13" t="s">
        <v>37</v>
      </c>
      <c r="C51" s="47">
        <v>50000</v>
      </c>
      <c r="D51" s="14"/>
      <c r="E51" s="14"/>
      <c r="F51" s="14"/>
      <c r="G51" s="69">
        <f t="shared" si="1"/>
        <v>50000</v>
      </c>
      <c r="H51" s="77"/>
    </row>
    <row r="52" spans="1:8" s="15" customFormat="1">
      <c r="A52" s="68"/>
      <c r="B52" s="13" t="s">
        <v>38</v>
      </c>
      <c r="C52" s="47">
        <v>250000</v>
      </c>
      <c r="D52" s="14"/>
      <c r="E52" s="14"/>
      <c r="F52" s="40">
        <f>-150000+50000</f>
        <v>-100000</v>
      </c>
      <c r="G52" s="69">
        <f t="shared" si="1"/>
        <v>150000</v>
      </c>
      <c r="H52" s="77"/>
    </row>
    <row r="53" spans="1:8" s="15" customFormat="1">
      <c r="A53" s="68"/>
      <c r="B53" s="13" t="s">
        <v>39</v>
      </c>
      <c r="C53" s="47">
        <v>1100000</v>
      </c>
      <c r="D53" s="14"/>
      <c r="E53" s="14"/>
      <c r="F53" s="14">
        <v>1700000</v>
      </c>
      <c r="G53" s="69">
        <f t="shared" si="1"/>
        <v>2800000</v>
      </c>
      <c r="H53" s="77"/>
    </row>
    <row r="54" spans="1:8" s="15" customFormat="1">
      <c r="A54" s="68"/>
      <c r="B54" s="57" t="s">
        <v>40</v>
      </c>
      <c r="C54" s="47">
        <v>3098443</v>
      </c>
      <c r="D54" s="14"/>
      <c r="E54" s="14"/>
      <c r="F54" s="47">
        <v>649662</v>
      </c>
      <c r="G54" s="69">
        <f t="shared" si="1"/>
        <v>3748105</v>
      </c>
      <c r="H54" s="77"/>
    </row>
    <row r="55" spans="1:8" s="15" customFormat="1">
      <c r="A55" s="68"/>
      <c r="B55" s="13" t="s">
        <v>41</v>
      </c>
      <c r="C55" s="54">
        <v>10500000</v>
      </c>
      <c r="D55" s="14"/>
      <c r="E55" s="14"/>
      <c r="F55" s="40">
        <v>-9201557</v>
      </c>
      <c r="G55" s="69">
        <f t="shared" si="1"/>
        <v>1298443</v>
      </c>
      <c r="H55" s="77"/>
    </row>
    <row r="56" spans="1:8" s="15" customFormat="1">
      <c r="A56" s="68"/>
      <c r="B56" s="13" t="s">
        <v>42</v>
      </c>
      <c r="C56" s="47">
        <v>2350000</v>
      </c>
      <c r="D56" s="14"/>
      <c r="E56" s="14"/>
      <c r="F56" s="14">
        <v>1950000</v>
      </c>
      <c r="G56" s="69">
        <f t="shared" si="1"/>
        <v>4300000</v>
      </c>
      <c r="H56" s="77"/>
    </row>
    <row r="57" spans="1:8" s="15" customFormat="1" ht="34.5">
      <c r="A57" s="68"/>
      <c r="B57" s="13"/>
      <c r="C57" s="47"/>
      <c r="D57" s="14"/>
      <c r="E57" s="14"/>
      <c r="F57" s="14"/>
      <c r="G57" s="67"/>
      <c r="H57" s="77"/>
    </row>
    <row r="58" spans="1:8" s="15" customFormat="1" ht="34.5">
      <c r="A58" s="159" t="s">
        <v>43</v>
      </c>
      <c r="B58" s="142"/>
      <c r="C58" s="46">
        <f>SUM(C59:C71)</f>
        <v>22669105</v>
      </c>
      <c r="D58" s="12"/>
      <c r="E58" s="12"/>
      <c r="F58" s="14"/>
      <c r="G58" s="67">
        <f>SUM(G59:G71)</f>
        <v>17431000</v>
      </c>
      <c r="H58" s="77"/>
    </row>
    <row r="59" spans="1:8" s="15" customFormat="1">
      <c r="A59" s="68"/>
      <c r="B59" s="13" t="s">
        <v>44</v>
      </c>
      <c r="C59" s="47">
        <v>2350000</v>
      </c>
      <c r="D59" s="14"/>
      <c r="E59" s="14"/>
      <c r="F59" s="40">
        <v>-1450000</v>
      </c>
      <c r="G59" s="69">
        <f>C59+F59</f>
        <v>900000</v>
      </c>
      <c r="H59" s="82">
        <f>SUM(C59:C71)</f>
        <v>22669105</v>
      </c>
    </row>
    <row r="60" spans="1:8" s="15" customFormat="1">
      <c r="A60" s="68"/>
      <c r="B60" s="13" t="s">
        <v>95</v>
      </c>
      <c r="C60" s="47">
        <v>600000</v>
      </c>
      <c r="D60" s="14"/>
      <c r="E60" s="14"/>
      <c r="F60" s="14">
        <v>800000</v>
      </c>
      <c r="G60" s="69">
        <f t="shared" ref="G60:G71" si="2">C60+F60</f>
        <v>1400000</v>
      </c>
      <c r="H60" s="82">
        <f>24669105-H59</f>
        <v>2000000</v>
      </c>
    </row>
    <row r="61" spans="1:8" s="15" customFormat="1">
      <c r="A61" s="68"/>
      <c r="B61" s="13" t="s">
        <v>94</v>
      </c>
      <c r="C61" s="47">
        <v>0</v>
      </c>
      <c r="D61" s="14"/>
      <c r="E61" s="14"/>
      <c r="F61" s="14">
        <v>100000</v>
      </c>
      <c r="G61" s="69">
        <f t="shared" si="2"/>
        <v>100000</v>
      </c>
      <c r="H61" s="77"/>
    </row>
    <row r="62" spans="1:8" s="15" customFormat="1">
      <c r="A62" s="68"/>
      <c r="B62" s="13" t="s">
        <v>46</v>
      </c>
      <c r="C62" s="47">
        <v>700000</v>
      </c>
      <c r="D62" s="14"/>
      <c r="E62" s="14"/>
      <c r="F62" s="14">
        <v>1300000</v>
      </c>
      <c r="G62" s="69">
        <f t="shared" si="2"/>
        <v>2000000</v>
      </c>
      <c r="H62" s="77"/>
    </row>
    <row r="63" spans="1:8" s="15" customFormat="1">
      <c r="A63" s="68"/>
      <c r="B63" s="13" t="s">
        <v>47</v>
      </c>
      <c r="C63" s="47">
        <v>20000</v>
      </c>
      <c r="D63" s="14"/>
      <c r="E63" s="14"/>
      <c r="F63" s="14"/>
      <c r="G63" s="69">
        <f t="shared" si="2"/>
        <v>20000</v>
      </c>
      <c r="H63" s="77"/>
    </row>
    <row r="64" spans="1:8" s="15" customFormat="1">
      <c r="A64" s="68"/>
      <c r="B64" s="13" t="s">
        <v>97</v>
      </c>
      <c r="C64" s="47">
        <v>0</v>
      </c>
      <c r="D64" s="14"/>
      <c r="E64" s="14"/>
      <c r="F64" s="14">
        <v>72000</v>
      </c>
      <c r="G64" s="69">
        <f t="shared" si="2"/>
        <v>72000</v>
      </c>
      <c r="H64" s="77"/>
    </row>
    <row r="65" spans="1:8" s="15" customFormat="1">
      <c r="A65" s="68"/>
      <c r="B65" s="13" t="s">
        <v>96</v>
      </c>
      <c r="C65" s="47">
        <v>0</v>
      </c>
      <c r="D65" s="14"/>
      <c r="E65" s="14"/>
      <c r="F65" s="14">
        <v>309000</v>
      </c>
      <c r="G65" s="69">
        <f t="shared" si="2"/>
        <v>309000</v>
      </c>
      <c r="H65" s="77"/>
    </row>
    <row r="66" spans="1:8" s="15" customFormat="1">
      <c r="A66" s="68"/>
      <c r="B66" s="13" t="s">
        <v>48</v>
      </c>
      <c r="C66" s="47">
        <v>7500000</v>
      </c>
      <c r="D66" s="14"/>
      <c r="E66" s="14" t="s">
        <v>26</v>
      </c>
      <c r="F66" s="14"/>
      <c r="G66" s="69">
        <f t="shared" si="2"/>
        <v>7500000</v>
      </c>
      <c r="H66" s="77"/>
    </row>
    <row r="67" spans="1:8" s="15" customFormat="1">
      <c r="A67" s="68"/>
      <c r="B67" s="13" t="s">
        <v>99</v>
      </c>
      <c r="C67" s="47"/>
      <c r="D67" s="14"/>
      <c r="E67" s="14"/>
      <c r="F67" s="14">
        <v>80000</v>
      </c>
      <c r="G67" s="69">
        <f t="shared" si="2"/>
        <v>80000</v>
      </c>
      <c r="H67" s="77"/>
    </row>
    <row r="68" spans="1:8" s="15" customFormat="1">
      <c r="A68" s="68"/>
      <c r="B68" s="13" t="s">
        <v>98</v>
      </c>
      <c r="C68" s="47"/>
      <c r="D68" s="14"/>
      <c r="E68" s="14"/>
      <c r="F68" s="14">
        <v>180000</v>
      </c>
      <c r="G68" s="69">
        <f t="shared" si="2"/>
        <v>180000</v>
      </c>
      <c r="H68" s="77"/>
    </row>
    <row r="69" spans="1:8" s="15" customFormat="1">
      <c r="A69" s="68"/>
      <c r="B69" s="13" t="s">
        <v>49</v>
      </c>
      <c r="C69" s="47">
        <v>500000</v>
      </c>
      <c r="D69" s="14"/>
      <c r="E69" s="14"/>
      <c r="F69" s="14">
        <v>500000</v>
      </c>
      <c r="G69" s="69">
        <f t="shared" si="2"/>
        <v>1000000</v>
      </c>
      <c r="H69" s="77"/>
    </row>
    <row r="70" spans="1:8" s="15" customFormat="1">
      <c r="A70" s="68"/>
      <c r="B70" s="13" t="s">
        <v>50</v>
      </c>
      <c r="C70" s="54">
        <v>10499105</v>
      </c>
      <c r="D70" s="14"/>
      <c r="E70" s="14"/>
      <c r="F70" s="56">
        <f>-7699105</f>
        <v>-7699105</v>
      </c>
      <c r="G70" s="69">
        <f t="shared" si="2"/>
        <v>2800000</v>
      </c>
      <c r="H70" s="82"/>
    </row>
    <row r="71" spans="1:8" s="15" customFormat="1">
      <c r="A71" s="68"/>
      <c r="B71" s="13" t="s">
        <v>51</v>
      </c>
      <c r="C71" s="47">
        <v>500000</v>
      </c>
      <c r="D71" s="14"/>
      <c r="E71" s="14"/>
      <c r="F71" s="14">
        <v>570000</v>
      </c>
      <c r="G71" s="69">
        <f t="shared" si="2"/>
        <v>1070000</v>
      </c>
      <c r="H71" s="77"/>
    </row>
    <row r="72" spans="1:8" s="15" customFormat="1" ht="34.5">
      <c r="A72" s="68"/>
      <c r="B72" s="13"/>
      <c r="C72" s="47"/>
      <c r="D72" s="14"/>
      <c r="E72" s="14"/>
      <c r="F72" s="14"/>
      <c r="G72" s="67"/>
      <c r="H72" s="77"/>
    </row>
    <row r="73" spans="1:8" s="15" customFormat="1" ht="34.5">
      <c r="A73" s="159" t="s">
        <v>52</v>
      </c>
      <c r="B73" s="142"/>
      <c r="C73" s="46">
        <f>SUM(C74:C79)</f>
        <v>11300000</v>
      </c>
      <c r="D73" s="12"/>
      <c r="E73" s="12"/>
      <c r="F73" s="14"/>
      <c r="G73" s="67">
        <f>SUM(G74:G79)</f>
        <v>4100000</v>
      </c>
      <c r="H73" s="77"/>
    </row>
    <row r="74" spans="1:8" s="15" customFormat="1">
      <c r="A74" s="68"/>
      <c r="B74" s="13" t="s">
        <v>53</v>
      </c>
      <c r="C74" s="47">
        <v>1000000</v>
      </c>
      <c r="D74" s="14"/>
      <c r="E74" s="14"/>
      <c r="F74" s="14"/>
      <c r="G74" s="69">
        <f>C74+F74</f>
        <v>1000000</v>
      </c>
      <c r="H74" s="82">
        <f>SUM(C74:C79)</f>
        <v>11300000</v>
      </c>
    </row>
    <row r="75" spans="1:8" s="15" customFormat="1">
      <c r="A75" s="68"/>
      <c r="B75" s="13" t="s">
        <v>54</v>
      </c>
      <c r="C75" s="47">
        <v>3500000</v>
      </c>
      <c r="D75" s="14"/>
      <c r="E75" s="14"/>
      <c r="F75" s="40">
        <f>-2198443-301557</f>
        <v>-2500000</v>
      </c>
      <c r="G75" s="69">
        <f t="shared" ref="G75:G79" si="3">C75+F75</f>
        <v>1000000</v>
      </c>
      <c r="H75" s="77"/>
    </row>
    <row r="76" spans="1:8" s="15" customFormat="1">
      <c r="A76" s="70"/>
      <c r="B76" s="13" t="s">
        <v>55</v>
      </c>
      <c r="C76" s="49">
        <v>1500000</v>
      </c>
      <c r="D76" s="18"/>
      <c r="E76" s="18"/>
      <c r="F76" s="14">
        <f>-85000</f>
        <v>-85000</v>
      </c>
      <c r="G76" s="69">
        <f t="shared" si="3"/>
        <v>1415000</v>
      </c>
      <c r="H76" s="77"/>
    </row>
    <row r="77" spans="1:8" s="15" customFormat="1">
      <c r="A77" s="70"/>
      <c r="B77" s="13" t="s">
        <v>100</v>
      </c>
      <c r="C77" s="49"/>
      <c r="D77" s="18"/>
      <c r="E77" s="18"/>
      <c r="F77" s="14">
        <v>85000</v>
      </c>
      <c r="G77" s="69">
        <f t="shared" si="3"/>
        <v>85000</v>
      </c>
      <c r="H77" s="77"/>
    </row>
    <row r="78" spans="1:8" s="15" customFormat="1">
      <c r="A78" s="70"/>
      <c r="B78" s="13" t="s">
        <v>56</v>
      </c>
      <c r="C78" s="49">
        <v>300000</v>
      </c>
      <c r="D78" s="18"/>
      <c r="E78" s="18"/>
      <c r="F78" s="14">
        <v>300000</v>
      </c>
      <c r="G78" s="69">
        <f t="shared" si="3"/>
        <v>600000</v>
      </c>
      <c r="H78" s="77"/>
    </row>
    <row r="79" spans="1:8" s="15" customFormat="1">
      <c r="A79" s="70"/>
      <c r="B79" s="13" t="s">
        <v>57</v>
      </c>
      <c r="C79" s="49">
        <v>5000000</v>
      </c>
      <c r="D79" s="18"/>
      <c r="E79" s="18"/>
      <c r="F79" s="40">
        <v>-5000000</v>
      </c>
      <c r="G79" s="69">
        <f t="shared" si="3"/>
        <v>0</v>
      </c>
      <c r="H79" s="77"/>
    </row>
    <row r="80" spans="1:8" s="15" customFormat="1" ht="34.5">
      <c r="A80" s="70"/>
      <c r="B80" s="19" t="s">
        <v>58</v>
      </c>
      <c r="C80" s="50">
        <f>C18+C32+C58+C73</f>
        <v>238961467</v>
      </c>
      <c r="D80" s="20"/>
      <c r="E80" s="20"/>
      <c r="F80" s="14"/>
      <c r="G80" s="67"/>
      <c r="H80" s="77"/>
    </row>
    <row r="81" spans="1:8" s="15" customFormat="1" ht="34.5">
      <c r="A81" s="70"/>
      <c r="B81" s="13"/>
      <c r="C81" s="49"/>
      <c r="D81" s="18"/>
      <c r="E81" s="18"/>
      <c r="F81" s="14"/>
      <c r="G81" s="67"/>
      <c r="H81" s="77"/>
    </row>
    <row r="82" spans="1:8" s="10" customFormat="1" ht="38.25">
      <c r="A82" s="163" t="s">
        <v>59</v>
      </c>
      <c r="B82" s="164"/>
      <c r="C82" s="165"/>
      <c r="D82" s="9"/>
      <c r="E82" s="9"/>
      <c r="F82" s="14"/>
      <c r="G82" s="67"/>
      <c r="H82" s="80"/>
    </row>
    <row r="83" spans="1:8">
      <c r="A83" s="159" t="s">
        <v>7</v>
      </c>
      <c r="B83" s="142"/>
      <c r="C83" s="142"/>
      <c r="D83" s="61"/>
      <c r="E83" s="61"/>
      <c r="F83" s="14"/>
      <c r="G83" s="67"/>
    </row>
    <row r="84" spans="1:8">
      <c r="A84" s="159" t="s">
        <v>8</v>
      </c>
      <c r="B84" s="142"/>
      <c r="C84" s="46">
        <f>SUM(C85:C88)</f>
        <v>56340000</v>
      </c>
      <c r="D84" s="12"/>
      <c r="E84" s="12">
        <v>15656218.49</v>
      </c>
      <c r="F84" s="24">
        <f>SUM(F85:F90)</f>
        <v>3430000</v>
      </c>
      <c r="G84" s="67">
        <f>SUM(G85:G88)</f>
        <v>59770000</v>
      </c>
    </row>
    <row r="85" spans="1:8">
      <c r="A85" s="68"/>
      <c r="B85" s="13" t="s">
        <v>60</v>
      </c>
      <c r="C85" s="47">
        <v>48000000</v>
      </c>
      <c r="D85" s="14"/>
      <c r="E85" s="14"/>
      <c r="F85" s="14">
        <v>3430000</v>
      </c>
      <c r="G85" s="69">
        <f>C85+F85</f>
        <v>51430000</v>
      </c>
    </row>
    <row r="86" spans="1:8">
      <c r="A86" s="68"/>
      <c r="B86" s="13" t="s">
        <v>17</v>
      </c>
      <c r="C86" s="47">
        <v>3840000</v>
      </c>
      <c r="D86" s="14"/>
      <c r="E86" s="14"/>
      <c r="F86" s="14"/>
      <c r="G86" s="69">
        <f t="shared" ref="G86:G88" si="4">C86+F86</f>
        <v>3840000</v>
      </c>
    </row>
    <row r="87" spans="1:8">
      <c r="A87" s="68"/>
      <c r="B87" s="13" t="s">
        <v>17</v>
      </c>
      <c r="C87" s="47">
        <v>3840000</v>
      </c>
      <c r="D87" s="14"/>
      <c r="E87" s="14"/>
      <c r="F87" s="14"/>
      <c r="G87" s="69">
        <f t="shared" si="4"/>
        <v>3840000</v>
      </c>
    </row>
    <row r="88" spans="1:8">
      <c r="A88" s="68"/>
      <c r="B88" s="13" t="s">
        <v>17</v>
      </c>
      <c r="C88" s="47">
        <v>660000</v>
      </c>
      <c r="D88" s="14"/>
      <c r="E88" s="14"/>
      <c r="F88" s="14"/>
      <c r="G88" s="69">
        <f t="shared" si="4"/>
        <v>660000</v>
      </c>
    </row>
    <row r="89" spans="1:8">
      <c r="A89" s="68"/>
      <c r="B89" s="13" t="s">
        <v>25</v>
      </c>
      <c r="C89" s="47">
        <v>2000000</v>
      </c>
      <c r="D89" s="14" t="s">
        <v>61</v>
      </c>
      <c r="E89" s="14" t="s">
        <v>61</v>
      </c>
      <c r="F89" s="14"/>
      <c r="G89" s="67">
        <f>C89+F89</f>
        <v>2000000</v>
      </c>
    </row>
    <row r="90" spans="1:8">
      <c r="A90" s="68"/>
      <c r="B90" s="13" t="s">
        <v>48</v>
      </c>
      <c r="C90" s="47">
        <v>2000000</v>
      </c>
      <c r="D90" s="14" t="s">
        <v>61</v>
      </c>
      <c r="E90" s="14" t="s">
        <v>61</v>
      </c>
      <c r="F90" s="14"/>
      <c r="G90" s="67">
        <f>C90+F90</f>
        <v>2000000</v>
      </c>
    </row>
    <row r="91" spans="1:8">
      <c r="A91" s="159" t="s">
        <v>18</v>
      </c>
      <c r="B91" s="142"/>
      <c r="C91" s="46">
        <f>SUM(C92:C93)</f>
        <v>7678319</v>
      </c>
      <c r="D91" s="12"/>
      <c r="E91" s="12"/>
      <c r="F91" s="14"/>
      <c r="G91" s="67">
        <f>SUM(G92:G93)</f>
        <v>7678319</v>
      </c>
    </row>
    <row r="92" spans="1:8">
      <c r="A92" s="68"/>
      <c r="B92" s="13" t="s">
        <v>62</v>
      </c>
      <c r="C92" s="47">
        <v>4200000</v>
      </c>
      <c r="D92" s="14"/>
      <c r="E92" s="14"/>
      <c r="F92" s="14"/>
      <c r="G92" s="69">
        <f>C92+F92</f>
        <v>4200000</v>
      </c>
    </row>
    <row r="93" spans="1:8">
      <c r="A93" s="68"/>
      <c r="B93" s="13" t="s">
        <v>63</v>
      </c>
      <c r="C93" s="47">
        <v>3478319</v>
      </c>
      <c r="D93" s="14"/>
      <c r="E93" s="14"/>
      <c r="F93" s="14"/>
      <c r="G93" s="69">
        <f>C93+F93</f>
        <v>3478319</v>
      </c>
    </row>
    <row r="94" spans="1:8">
      <c r="A94" s="68"/>
      <c r="B94" s="13"/>
      <c r="C94" s="47"/>
      <c r="D94" s="14"/>
      <c r="E94" s="14"/>
      <c r="F94" s="14"/>
      <c r="G94" s="67">
        <f>C94-F94</f>
        <v>0</v>
      </c>
    </row>
    <row r="95" spans="1:8" hidden="1">
      <c r="A95" s="71"/>
      <c r="B95" s="23" t="s">
        <v>64</v>
      </c>
      <c r="C95" s="46">
        <f>C84+C91</f>
        <v>64018319</v>
      </c>
      <c r="D95" s="24"/>
      <c r="E95" s="24"/>
      <c r="F95" s="14"/>
      <c r="G95" s="67"/>
    </row>
    <row r="96" spans="1:8" ht="45.75" hidden="1">
      <c r="A96" s="72"/>
      <c r="B96" s="23" t="s">
        <v>65</v>
      </c>
      <c r="C96" s="52">
        <f>C18+C32+C58+C73+C84+C91</f>
        <v>302979786</v>
      </c>
      <c r="D96" s="27"/>
      <c r="E96" s="26"/>
      <c r="F96" s="14">
        <f>SUM(F18:F95)</f>
        <v>21430000</v>
      </c>
      <c r="G96" s="67">
        <f>G91+G84+G73+G58+G32+G18</f>
        <v>302979786</v>
      </c>
    </row>
    <row r="97" spans="1:8" ht="45.75" hidden="1">
      <c r="A97" s="72"/>
      <c r="B97" s="23" t="s">
        <v>66</v>
      </c>
      <c r="C97" s="52">
        <v>4000000</v>
      </c>
      <c r="D97" s="27"/>
      <c r="E97" s="26"/>
      <c r="F97" s="14"/>
      <c r="G97" s="67">
        <f>G89+G90</f>
        <v>4000000</v>
      </c>
    </row>
    <row r="98" spans="1:8" ht="45.75">
      <c r="A98" s="72"/>
      <c r="B98" s="23" t="s">
        <v>84</v>
      </c>
      <c r="C98" s="52">
        <f>C96+C97</f>
        <v>306979786</v>
      </c>
      <c r="D98" s="27"/>
      <c r="E98" s="26"/>
      <c r="F98" s="14"/>
      <c r="G98" s="67">
        <f>G96+G97</f>
        <v>306979786</v>
      </c>
      <c r="H98" s="81">
        <f>C98-G98</f>
        <v>0</v>
      </c>
    </row>
    <row r="99" spans="1:8" s="15" customFormat="1" hidden="1" thickBot="1">
      <c r="A99" s="73"/>
      <c r="B99" s="79" t="s">
        <v>85</v>
      </c>
      <c r="C99" s="78">
        <v>23306137.43</v>
      </c>
      <c r="D99" s="74"/>
      <c r="E99" s="74"/>
      <c r="F99" s="75"/>
      <c r="G99" s="76"/>
      <c r="H99" s="77"/>
    </row>
    <row r="100" spans="1:8" s="15" customFormat="1" ht="34.5">
      <c r="A100" s="88"/>
      <c r="B100" s="89"/>
      <c r="C100" s="90"/>
      <c r="D100" s="91"/>
      <c r="E100" s="91"/>
      <c r="F100" s="92"/>
      <c r="G100" s="92"/>
      <c r="H100" s="77"/>
    </row>
    <row r="101" spans="1:8" s="15" customFormat="1" ht="34.5">
      <c r="A101" s="88"/>
      <c r="B101" s="89"/>
      <c r="C101" s="90"/>
      <c r="D101" s="91"/>
      <c r="E101" s="91"/>
      <c r="F101" s="92"/>
      <c r="G101" s="92"/>
      <c r="H101" s="77"/>
    </row>
    <row r="102" spans="1:8" s="15" customFormat="1" ht="34.5">
      <c r="A102" s="88"/>
      <c r="B102" s="89"/>
      <c r="C102" s="90"/>
      <c r="D102" s="91"/>
      <c r="E102" s="91"/>
      <c r="F102" s="92"/>
      <c r="G102" s="92"/>
      <c r="H102" s="77"/>
    </row>
    <row r="103" spans="1:8" s="15" customFormat="1" ht="34.5">
      <c r="A103" s="88"/>
      <c r="B103" s="89"/>
      <c r="C103" s="90"/>
      <c r="D103" s="91"/>
      <c r="E103" s="91"/>
      <c r="F103" s="92"/>
      <c r="G103" s="92"/>
      <c r="H103" s="77"/>
    </row>
    <row r="104" spans="1:8" s="15" customFormat="1" ht="34.5">
      <c r="C104" s="48"/>
      <c r="D104" s="30"/>
      <c r="E104" s="30"/>
      <c r="F104" s="31"/>
      <c r="G104" s="31"/>
      <c r="H104" s="77"/>
    </row>
    <row r="105" spans="1:8">
      <c r="B105" s="15"/>
      <c r="D105" s="29"/>
      <c r="E105" s="29"/>
    </row>
    <row r="106" spans="1:8">
      <c r="B106" s="15"/>
      <c r="C106" s="48"/>
      <c r="D106" s="30"/>
      <c r="E106" s="30"/>
      <c r="F106" s="31"/>
      <c r="G106" s="31"/>
    </row>
    <row r="107" spans="1:8" ht="76.5" customHeight="1">
      <c r="A107" s="162" t="s">
        <v>102</v>
      </c>
      <c r="B107" s="162"/>
      <c r="C107" s="162"/>
      <c r="D107" s="84"/>
      <c r="E107" s="93"/>
    </row>
    <row r="108" spans="1:8" ht="46.5">
      <c r="A108" s="94"/>
      <c r="B108" s="94"/>
      <c r="C108" s="94"/>
      <c r="D108" s="85"/>
      <c r="E108" s="84"/>
    </row>
    <row r="109" spans="1:8" ht="46.5">
      <c r="A109" s="161" t="s">
        <v>103</v>
      </c>
      <c r="B109" s="161"/>
      <c r="C109" s="161"/>
      <c r="D109" s="161"/>
      <c r="E109" s="161"/>
    </row>
    <row r="110" spans="1:8" ht="46.5">
      <c r="A110" s="161" t="s">
        <v>104</v>
      </c>
      <c r="B110" s="161"/>
      <c r="C110" s="161"/>
      <c r="D110" s="161"/>
      <c r="E110" s="161"/>
    </row>
  </sheetData>
  <mergeCells count="26">
    <mergeCell ref="A12:G12"/>
    <mergeCell ref="C14:C15"/>
    <mergeCell ref="A109:E109"/>
    <mergeCell ref="A110:E110"/>
    <mergeCell ref="A107:C107"/>
    <mergeCell ref="E39:E40"/>
    <mergeCell ref="A58:B58"/>
    <mergeCell ref="A73:B73"/>
    <mergeCell ref="A16:C16"/>
    <mergeCell ref="A13:G13"/>
    <mergeCell ref="A14:A15"/>
    <mergeCell ref="B14:B15"/>
    <mergeCell ref="F14:F15"/>
    <mergeCell ref="G14:G15"/>
    <mergeCell ref="A82:C82"/>
    <mergeCell ref="A83:C83"/>
    <mergeCell ref="A7:G7"/>
    <mergeCell ref="A8:G8"/>
    <mergeCell ref="A9:C9"/>
    <mergeCell ref="A10:G10"/>
    <mergeCell ref="A11:G11"/>
    <mergeCell ref="A84:B84"/>
    <mergeCell ref="A91:B91"/>
    <mergeCell ref="A17:C17"/>
    <mergeCell ref="A18:B18"/>
    <mergeCell ref="A32:B32"/>
  </mergeCells>
  <pageMargins left="0.7" right="0.7" top="0.75" bottom="0.75" header="0.3" footer="0.3"/>
  <pageSetup scale="26" orientation="portrait" r:id="rId1"/>
  <rowBreaks count="1" manualBreakCount="1">
    <brk id="56" max="6" man="1"/>
  </rowBreaks>
  <colBreaks count="1" manualBreakCount="1">
    <brk id="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5:I23"/>
  <sheetViews>
    <sheetView topLeftCell="A10" workbookViewId="0">
      <selection activeCell="F29" sqref="F29:F30"/>
    </sheetView>
  </sheetViews>
  <sheetFormatPr baseColWidth="10" defaultRowHeight="15"/>
  <cols>
    <col min="5" max="6" width="10.42578125" customWidth="1"/>
    <col min="7" max="7" width="17.85546875" style="96" customWidth="1"/>
    <col min="8" max="8" width="17.28515625" style="96" customWidth="1"/>
    <col min="9" max="9" width="16.85546875" style="96" customWidth="1"/>
  </cols>
  <sheetData>
    <row r="5" spans="5:9">
      <c r="G5" s="98" t="s">
        <v>74</v>
      </c>
      <c r="H5" s="98" t="s">
        <v>75</v>
      </c>
      <c r="I5" s="98" t="s">
        <v>76</v>
      </c>
    </row>
    <row r="6" spans="5:9">
      <c r="E6" s="99" t="s">
        <v>177</v>
      </c>
      <c r="F6" s="99"/>
      <c r="G6" s="97">
        <v>15656218.49</v>
      </c>
      <c r="H6" s="97">
        <v>15656218.49</v>
      </c>
      <c r="I6" s="97">
        <v>15656218.49</v>
      </c>
    </row>
    <row r="7" spans="5:9">
      <c r="E7" s="99" t="s">
        <v>178</v>
      </c>
      <c r="F7" s="99"/>
      <c r="G7" s="97">
        <v>3700000</v>
      </c>
      <c r="H7" s="97">
        <v>3700000</v>
      </c>
      <c r="I7" s="97">
        <v>3700000</v>
      </c>
    </row>
    <row r="8" spans="5:9">
      <c r="E8" s="99" t="s">
        <v>179</v>
      </c>
      <c r="F8" s="99"/>
      <c r="G8" s="97">
        <v>400000</v>
      </c>
      <c r="H8" s="97">
        <v>400000</v>
      </c>
      <c r="I8" s="97">
        <v>400000</v>
      </c>
    </row>
    <row r="9" spans="5:9">
      <c r="E9" s="100">
        <v>2.2999999999999998</v>
      </c>
      <c r="F9" s="100"/>
      <c r="G9" s="97">
        <v>2000000</v>
      </c>
      <c r="H9" s="97">
        <v>1500000</v>
      </c>
      <c r="I9" s="97">
        <v>1500000</v>
      </c>
    </row>
    <row r="10" spans="5:9">
      <c r="E10" s="99" t="s">
        <v>180</v>
      </c>
      <c r="F10" s="99"/>
      <c r="G10" s="97">
        <v>500000</v>
      </c>
      <c r="H10" s="97">
        <v>500000</v>
      </c>
      <c r="I10" s="97">
        <v>500000</v>
      </c>
    </row>
    <row r="11" spans="5:9">
      <c r="E11" s="100">
        <v>2.6</v>
      </c>
      <c r="F11" s="100"/>
      <c r="G11" s="97">
        <v>800000</v>
      </c>
      <c r="H11" s="97">
        <v>500000</v>
      </c>
      <c r="I11" s="97">
        <v>500000</v>
      </c>
    </row>
    <row r="12" spans="5:9">
      <c r="G12" s="96">
        <f>SUM(G6:G11)</f>
        <v>23056218.490000002</v>
      </c>
      <c r="H12" s="96">
        <f t="shared" ref="H12:I12" si="0">SUM(H6:H11)</f>
        <v>22256218.490000002</v>
      </c>
      <c r="I12" s="96">
        <f t="shared" si="0"/>
        <v>22256218.490000002</v>
      </c>
    </row>
    <row r="13" spans="5:9">
      <c r="G13" s="96">
        <f>23306137.43-G12</f>
        <v>249918.93999999762</v>
      </c>
      <c r="H13" s="96">
        <f t="shared" ref="H13:I13" si="1">23306137.43-H12</f>
        <v>1049918.9399999976</v>
      </c>
      <c r="I13" s="96">
        <f t="shared" si="1"/>
        <v>1049918.9399999976</v>
      </c>
    </row>
    <row r="18" spans="5:8">
      <c r="E18" s="106" t="s">
        <v>181</v>
      </c>
      <c r="F18" s="106" t="s">
        <v>182</v>
      </c>
      <c r="G18" s="107" t="s">
        <v>75</v>
      </c>
      <c r="H18" s="107" t="s">
        <v>76</v>
      </c>
    </row>
    <row r="19" spans="5:8">
      <c r="E19" s="101" t="s">
        <v>178</v>
      </c>
      <c r="F19" s="102" t="s">
        <v>184</v>
      </c>
      <c r="G19" s="103">
        <v>3700000</v>
      </c>
      <c r="H19" s="103">
        <v>3700000</v>
      </c>
    </row>
    <row r="20" spans="5:8">
      <c r="E20" s="104">
        <v>2.2999999999999998</v>
      </c>
      <c r="F20" s="102" t="s">
        <v>184</v>
      </c>
      <c r="G20" s="103">
        <v>1500000</v>
      </c>
      <c r="H20" s="103">
        <v>1500000</v>
      </c>
    </row>
    <row r="21" spans="5:8">
      <c r="E21" s="101" t="s">
        <v>180</v>
      </c>
      <c r="F21" s="102" t="s">
        <v>183</v>
      </c>
      <c r="G21" s="103">
        <v>500000</v>
      </c>
      <c r="H21" s="103">
        <v>500000</v>
      </c>
    </row>
    <row r="22" spans="5:8">
      <c r="E22" s="104">
        <v>2.6</v>
      </c>
      <c r="F22" s="102" t="s">
        <v>184</v>
      </c>
      <c r="G22" s="103">
        <v>500000</v>
      </c>
      <c r="H22" s="103">
        <v>500000</v>
      </c>
    </row>
    <row r="23" spans="5:8">
      <c r="E23" s="172" t="s">
        <v>185</v>
      </c>
      <c r="F23" s="172"/>
      <c r="G23" s="105">
        <f>SUM(G19:G22)</f>
        <v>6200000</v>
      </c>
      <c r="H23" s="105">
        <f>SUM(H19:H22)</f>
        <v>6200000</v>
      </c>
    </row>
  </sheetData>
  <mergeCells count="1">
    <mergeCell ref="E23:F2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PRESUPUESTO-2022</vt:lpstr>
      <vt:lpstr>PRESUPUESTO-SIGEF-2022</vt:lpstr>
      <vt:lpstr>PRESUPUESTO-2022-MODIFICADO</vt:lpstr>
      <vt:lpstr>Hoja2</vt:lpstr>
      <vt:lpstr>'PRESUPUESTO-2022'!Área_de_impresión</vt:lpstr>
      <vt:lpstr>'PRESUPUESTO-2022-MODIFICADO'!Área_de_impresión</vt:lpstr>
      <vt:lpstr>'PRESUPUESTO-SIGEF-2022'!Área_de_impresión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Elena Morán Cruz</dc:creator>
  <cp:lastModifiedBy>ElibrazO</cp:lastModifiedBy>
  <cp:lastPrinted>2022-09-05T15:43:19Z</cp:lastPrinted>
  <dcterms:created xsi:type="dcterms:W3CDTF">2022-01-25T14:02:52Z</dcterms:created>
  <dcterms:modified xsi:type="dcterms:W3CDTF">2022-10-03T18:51:36Z</dcterms:modified>
</cp:coreProperties>
</file>