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 Segura\Downloads\"/>
    </mc:Choice>
  </mc:AlternateContent>
  <bookViews>
    <workbookView xWindow="0" yWindow="0" windowWidth="20490" windowHeight="6930"/>
  </bookViews>
  <sheets>
    <sheet name="Balance General " sheetId="1" r:id="rId1"/>
  </sheets>
  <externalReferences>
    <externalReference r:id="rId2"/>
  </externalReferences>
  <definedNames>
    <definedName name="_xlnm.Print_Area" localSheetId="0">'Balance General '!$A$1:$H$170</definedName>
    <definedName name="_xlnm.Print_Titles" localSheetId="0">'Balance General 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4" i="1" l="1"/>
  <c r="D153" i="1"/>
  <c r="D150" i="1"/>
  <c r="D147" i="1"/>
  <c r="D146" i="1"/>
  <c r="D143" i="1"/>
  <c r="D142" i="1"/>
  <c r="E141" i="1"/>
  <c r="D139" i="1"/>
  <c r="D138" i="1"/>
  <c r="D137" i="1"/>
  <c r="D135" i="1"/>
  <c r="D134" i="1"/>
  <c r="D133" i="1"/>
  <c r="D132" i="1"/>
  <c r="D131" i="1"/>
  <c r="D129" i="1"/>
  <c r="D128" i="1" s="1"/>
  <c r="D127" i="1" s="1"/>
  <c r="D126" i="1" s="1"/>
  <c r="D120" i="1" s="1"/>
  <c r="E119" i="1" s="1"/>
  <c r="D123" i="1"/>
  <c r="D122" i="1"/>
  <c r="D121" i="1"/>
  <c r="D117" i="1"/>
  <c r="D113" i="1"/>
  <c r="D112" i="1"/>
  <c r="E111" i="1"/>
  <c r="D109" i="1"/>
  <c r="D108" i="1"/>
  <c r="D107" i="1"/>
  <c r="D106" i="1"/>
  <c r="D105" i="1"/>
  <c r="D104" i="1"/>
  <c r="D93" i="1" s="1"/>
  <c r="D103" i="1"/>
  <c r="D102" i="1"/>
  <c r="D101" i="1"/>
  <c r="D100" i="1"/>
  <c r="D99" i="1"/>
  <c r="D98" i="1"/>
  <c r="D97" i="1"/>
  <c r="D96" i="1"/>
  <c r="D95" i="1"/>
  <c r="D94" i="1"/>
  <c r="D90" i="1"/>
  <c r="D88" i="1"/>
  <c r="D87" i="1"/>
  <c r="D86" i="1"/>
  <c r="D85" i="1"/>
  <c r="D84" i="1"/>
  <c r="D83" i="1"/>
  <c r="D82" i="1"/>
  <c r="D79" i="1"/>
  <c r="D78" i="1"/>
  <c r="D77" i="1"/>
  <c r="D76" i="1"/>
  <c r="D74" i="1"/>
  <c r="D73" i="1"/>
  <c r="D65" i="1"/>
  <c r="D63" i="1"/>
  <c r="D61" i="1"/>
  <c r="D59" i="1"/>
  <c r="D58" i="1"/>
  <c r="E57" i="1"/>
  <c r="D51" i="1"/>
  <c r="D50" i="1"/>
  <c r="D49" i="1"/>
  <c r="D48" i="1"/>
  <c r="D47" i="1"/>
  <c r="E30" i="1" s="1"/>
  <c r="D31" i="1"/>
  <c r="D28" i="1"/>
  <c r="D27" i="1"/>
  <c r="D26" i="1"/>
  <c r="D25" i="1"/>
  <c r="D24" i="1"/>
  <c r="D23" i="1"/>
  <c r="D22" i="1"/>
  <c r="D21" i="1"/>
  <c r="D19" i="1"/>
  <c r="D18" i="1"/>
  <c r="E17" i="1"/>
  <c r="D16" i="1"/>
  <c r="D15" i="1"/>
  <c r="D14" i="1"/>
  <c r="D13" i="1" s="1"/>
  <c r="E13" i="1"/>
  <c r="D71" i="1" l="1"/>
  <c r="E70" i="1" s="1"/>
  <c r="E69" i="1" s="1"/>
  <c r="E12" i="1"/>
  <c r="E11" i="1" s="1"/>
  <c r="E10" i="1" s="1"/>
</calcChain>
</file>

<file path=xl/comments1.xml><?xml version="1.0" encoding="utf-8"?>
<comments xmlns="http://schemas.openxmlformats.org/spreadsheetml/2006/main">
  <authors>
    <author>Suanny Colon</author>
  </authors>
  <commentList>
    <comment ref="D22" authorId="0" shapeId="0">
      <text>
        <r>
          <rPr>
            <b/>
            <sz val="9"/>
            <color indexed="81"/>
            <rFont val="Tahoma"/>
            <family val="2"/>
          </rPr>
          <t>Suanny Colon:</t>
        </r>
        <r>
          <rPr>
            <sz val="9"/>
            <color indexed="81"/>
            <rFont val="Tahoma"/>
            <family val="2"/>
          </rPr>
          <t xml:space="preserve">
pend. Conciliar con sigef</t>
        </r>
      </text>
    </comment>
    <comment ref="B51" authorId="0" shapeId="0">
      <text>
        <r>
          <rPr>
            <b/>
            <sz val="9"/>
            <color indexed="81"/>
            <rFont val="Tahoma"/>
            <family val="2"/>
          </rPr>
          <t>Suanny Colon:</t>
        </r>
        <r>
          <rPr>
            <sz val="9"/>
            <color indexed="81"/>
            <rFont val="Tahoma"/>
            <family val="2"/>
          </rPr>
          <t xml:space="preserve">
pendiente recibir 3 laptop de PROVESOL LB.2537 28/12/2023
</t>
        </r>
      </text>
    </comment>
  </commentList>
</comments>
</file>

<file path=xl/sharedStrings.xml><?xml version="1.0" encoding="utf-8"?>
<sst xmlns="http://schemas.openxmlformats.org/spreadsheetml/2006/main" count="263" uniqueCount="255">
  <si>
    <t xml:space="preserve">Instituto De Desarrollo y Credito Cooperativo (IDECOOP)  </t>
  </si>
  <si>
    <t>Balance General</t>
  </si>
  <si>
    <t>Al 31 de Agosto 2024</t>
  </si>
  <si>
    <t xml:space="preserve"> (Valores en RD$)</t>
  </si>
  <si>
    <t>Activos</t>
  </si>
  <si>
    <t>Activos corrientes</t>
  </si>
  <si>
    <t>1.1.01</t>
  </si>
  <si>
    <t>Efectivo y equivalentes de efectivo</t>
  </si>
  <si>
    <t>1.1.01.01</t>
  </si>
  <si>
    <t>Caja</t>
  </si>
  <si>
    <t>1.1.01.01.01</t>
  </si>
  <si>
    <t>Efectivo en caja en el país</t>
  </si>
  <si>
    <t>1.1.01.01.01.01</t>
  </si>
  <si>
    <t>Efectivo en caja general en el país</t>
  </si>
  <si>
    <t xml:space="preserve">1.1.01.01.01.02 </t>
  </si>
  <si>
    <t>Efectivo en caja chica en el país</t>
  </si>
  <si>
    <t>1.1.01.02</t>
  </si>
  <si>
    <t>Efectivo en bancos</t>
  </si>
  <si>
    <t>1.1.01.02.01</t>
  </si>
  <si>
    <t>Cuenta única de tesorería (CUT)</t>
  </si>
  <si>
    <t>1.1.01.02.01.01</t>
  </si>
  <si>
    <t>BanReservas cuenta República Dominicana RD$</t>
  </si>
  <si>
    <t>1.1.01.02.01.01.01</t>
  </si>
  <si>
    <t>BanReservas cuenta única en RD$ - Subcuenta de Disponibilidad (fuente 8014)</t>
  </si>
  <si>
    <t>1.1.01.02.01.01.02</t>
  </si>
  <si>
    <t>BanReservas cuenta única en RD$ - Subcuenta de cuota (fuente 0100)</t>
  </si>
  <si>
    <t>1.1.01.02.01.01.03</t>
  </si>
  <si>
    <t>BanReservas cuenta única en RD$ - Subcuenta de Transferencia(fuente 9995)</t>
  </si>
  <si>
    <t>1.1.01.02.02</t>
  </si>
  <si>
    <t>Cuentas en Moneda Nacional</t>
  </si>
  <si>
    <t>1.1.01.02.02.04</t>
  </si>
  <si>
    <t>BanReservas cuentas Operativas</t>
  </si>
  <si>
    <t>1.1.01.02.02.04.01</t>
  </si>
  <si>
    <t>Banco de Reservas (102418870)</t>
  </si>
  <si>
    <t>1.1.01.02.02.06</t>
  </si>
  <si>
    <t>BanReservas fondos reponibles, en avance y liquidables</t>
  </si>
  <si>
    <t>1.1.01.02.02.06.01</t>
  </si>
  <si>
    <t>Banco de Reservas (102493863)</t>
  </si>
  <si>
    <t>1.1.01.02.02.06.02</t>
  </si>
  <si>
    <t>Banco de Reservas (9603978996)</t>
  </si>
  <si>
    <t>1.1.01.04</t>
  </si>
  <si>
    <t>Equivalentes de efectivo</t>
  </si>
  <si>
    <t>1.1.01.04.01</t>
  </si>
  <si>
    <t>Depósitos a plazo fijo</t>
  </si>
  <si>
    <t>1.1.01.04.01.01</t>
  </si>
  <si>
    <t>Deposito Agua y Basura</t>
  </si>
  <si>
    <t>1.1.01.04.01.02</t>
  </si>
  <si>
    <t>Deposito de Telefono</t>
  </si>
  <si>
    <t>1.1.01.04.01.03</t>
  </si>
  <si>
    <t>Deposito de Alquileres</t>
  </si>
  <si>
    <t>1.1.01.04.01.04</t>
  </si>
  <si>
    <t>Deposito de Electricidad</t>
  </si>
  <si>
    <t>1.1.01.04.01.05</t>
  </si>
  <si>
    <t>Deposito Cuenta CCC-CA</t>
  </si>
  <si>
    <t>1.1.01.04.01.06</t>
  </si>
  <si>
    <t>Carmen Antonia Segura</t>
  </si>
  <si>
    <t>1.1.01.04.01.07</t>
  </si>
  <si>
    <t>Rosa Rodriguez</t>
  </si>
  <si>
    <t>1.1.01.04.01.08</t>
  </si>
  <si>
    <t>Elizabeth Alcantara</t>
  </si>
  <si>
    <t>1.1.01.04.01.09</t>
  </si>
  <si>
    <t>Abraham Abukama Cabrera</t>
  </si>
  <si>
    <t>1.1.01.04.01.10</t>
  </si>
  <si>
    <t>Ramon</t>
  </si>
  <si>
    <t>1.1.01.04.01.11</t>
  </si>
  <si>
    <t>Deulin</t>
  </si>
  <si>
    <t>1.1.01.04.01.12</t>
  </si>
  <si>
    <t>Marichal</t>
  </si>
  <si>
    <t>1.1.01.04.01.13</t>
  </si>
  <si>
    <t>Mildred</t>
  </si>
  <si>
    <t>1.1.01.04.01.14</t>
  </si>
  <si>
    <t>Yohnny Wascar</t>
  </si>
  <si>
    <t>1.1.04.07</t>
  </si>
  <si>
    <t>Pagos anticipados a corto plazo</t>
  </si>
  <si>
    <t>1.1.04.07.01</t>
  </si>
  <si>
    <t>Anticipos a proveedores y contratistas del sector privado interno c/p</t>
  </si>
  <si>
    <t>1.1.04.07.01.01</t>
  </si>
  <si>
    <t>1.1.04.07.01.01.01</t>
  </si>
  <si>
    <t>Programa de Computo y Licenciamiento</t>
  </si>
  <si>
    <t xml:space="preserve"> </t>
  </si>
  <si>
    <t>1.1.04.07.01.01.02</t>
  </si>
  <si>
    <t>Compra activos fijos en transito</t>
  </si>
  <si>
    <t>1.1.05</t>
  </si>
  <si>
    <t>Inventarios</t>
  </si>
  <si>
    <t>1.1.05.01</t>
  </si>
  <si>
    <t>Materiales y suministros para consumo y prestación de servicios</t>
  </si>
  <si>
    <t>1.1.05.01.01</t>
  </si>
  <si>
    <t>Alimentos y productos agroforestales</t>
  </si>
  <si>
    <t>1.1.05.01.01.01</t>
  </si>
  <si>
    <t>1.1.05.01.02</t>
  </si>
  <si>
    <t>Textiles y vestuarios</t>
  </si>
  <si>
    <t>1.1.05.01.02.01</t>
  </si>
  <si>
    <t>1.1.05.01.03</t>
  </si>
  <si>
    <t>Productos de papel, cartón e impresos</t>
  </si>
  <si>
    <t>1.1.05.01.03.01</t>
  </si>
  <si>
    <t>1.1.05.01.99</t>
  </si>
  <si>
    <t>Materiales y suministros varios</t>
  </si>
  <si>
    <t>1.1.05.01.99.01</t>
  </si>
  <si>
    <t>Activos no Corriente</t>
  </si>
  <si>
    <t>1.2.06</t>
  </si>
  <si>
    <t>Propiedades, planta y equipo neto</t>
  </si>
  <si>
    <t>1.2.06.01</t>
  </si>
  <si>
    <t>Propiedades, planta y equipo neto no concesionados</t>
  </si>
  <si>
    <t>1.2.06.01.02</t>
  </si>
  <si>
    <t>Edificios</t>
  </si>
  <si>
    <t>1.2.06.01.04</t>
  </si>
  <si>
    <t>Equipos, mobiliario de oficina y alojamiento</t>
  </si>
  <si>
    <t>1.2.06.01.04.01</t>
  </si>
  <si>
    <t>Muebles de oficina y estantería</t>
  </si>
  <si>
    <t>1.2.06.01.04.02</t>
  </si>
  <si>
    <t>Muebles de alojamiento</t>
  </si>
  <si>
    <t>1.2.06.01.04.03</t>
  </si>
  <si>
    <t>Equipos de cómputo</t>
  </si>
  <si>
    <t>1.2.06.01.04.04</t>
  </si>
  <si>
    <t>Electrodomésticos</t>
  </si>
  <si>
    <t>1.2.06.01.04.99</t>
  </si>
  <si>
    <t>Otros equipos y mobiliario de oficina y alojamiento</t>
  </si>
  <si>
    <t>1.2.06.01.05</t>
  </si>
  <si>
    <t>Equipos y mobiliario educacional, deportivo y recreativo</t>
  </si>
  <si>
    <t>1.2.06.01.05.03</t>
  </si>
  <si>
    <t>Camaras fotograficas y video</t>
  </si>
  <si>
    <t>1.2.06.01.05.99</t>
  </si>
  <si>
    <t>Otros equipos y mobiliario educacional, deportivo  y recreativo</t>
  </si>
  <si>
    <t>1.2.06.01.06</t>
  </si>
  <si>
    <t>Equipo e instrumental medico, cientifico y de laboratorio</t>
  </si>
  <si>
    <t>1.2.06.01.06.01</t>
  </si>
  <si>
    <t>Equipos medicos y de laboratorio</t>
  </si>
  <si>
    <t>1.2.06.01.07</t>
  </si>
  <si>
    <t>Equipos de transporte, tracción y elevación</t>
  </si>
  <si>
    <t>1.2.06.01.07.01</t>
  </si>
  <si>
    <t>Automóviles y camiones</t>
  </si>
  <si>
    <t>1.2.06.01.08.02</t>
  </si>
  <si>
    <t>Maquinarias y equipos industriales</t>
  </si>
  <si>
    <t>1.2.06.01.08.04</t>
  </si>
  <si>
    <t>Sistemas de aire acondicionado, calefaccion y refrigeracion industrial y comercial</t>
  </si>
  <si>
    <t>1.2.06.01.08.05</t>
  </si>
  <si>
    <t>Equipos de comunicación, telecomunicaciones y señalamiento</t>
  </si>
  <si>
    <t>1.2.06.01.08.06</t>
  </si>
  <si>
    <t>Equipos de generacion electrica, aparatos y accesorios electricos</t>
  </si>
  <si>
    <t>1.2.06.01.08.07</t>
  </si>
  <si>
    <t xml:space="preserve">Otras estructuras y objetos de valor </t>
  </si>
  <si>
    <t>1.2.06.01.09.02</t>
  </si>
  <si>
    <t>Equipos de seguridad</t>
  </si>
  <si>
    <t>Depreciaciones Acumuladas</t>
  </si>
  <si>
    <t>1.2.06.01.02.01.03</t>
  </si>
  <si>
    <t>Depreciaciones de edificios</t>
  </si>
  <si>
    <t>1.2.06.01.04.01.03</t>
  </si>
  <si>
    <t>Muebles de oficina y estantería - Depreciaciones acumuladas</t>
  </si>
  <si>
    <t>1.2.06.01.04.02.03</t>
  </si>
  <si>
    <t>Muebles de alojamiento-Depreciaciones acumuladas</t>
  </si>
  <si>
    <t>1.2.06.01.04.03.03</t>
  </si>
  <si>
    <t>Equipos de cómputo - Depreciaciones acumuladas</t>
  </si>
  <si>
    <t>1.2.06.01.04.04.03</t>
  </si>
  <si>
    <t>Electrodomésticos - Depreciaciones acumuladas</t>
  </si>
  <si>
    <t>1.2.06.01.04.99.03</t>
  </si>
  <si>
    <t>Otros equipos y mobiliario de oficina y alojamiento - Depreciaciones acumuladas</t>
  </si>
  <si>
    <t>1.2.06.01.05.03.03</t>
  </si>
  <si>
    <t>1.2.06.01.05.99.03</t>
  </si>
  <si>
    <t>1.2.06.01.06.01.03</t>
  </si>
  <si>
    <t>Equipos medicos y de laboratorio-Depreciaciones acumuladas</t>
  </si>
  <si>
    <t>1.2.06.01.07.01.03</t>
  </si>
  <si>
    <t>Automóviles y camiones - Depreciaciones acumuladas</t>
  </si>
  <si>
    <t>1.2.06.01.08.02.03</t>
  </si>
  <si>
    <t>Maquinarias y equipos industriales- Depreciaciones acumuladas</t>
  </si>
  <si>
    <t>1.2.06.01.08.04.03</t>
  </si>
  <si>
    <t>Sistemas de aire acondicionado, calefaccion y refrigeracion industrial y comercial- Depreciacion</t>
  </si>
  <si>
    <t>1.2.06.01.08.05.03</t>
  </si>
  <si>
    <t>Equipos de comunicación, telecomunicaciones y señalamiento- Deprecaicion acumulada</t>
  </si>
  <si>
    <t>1.2.06.01.08.06.03</t>
  </si>
  <si>
    <t>Equipos de generacion electrica, aparatos y accesorios electricos- Depreciaciones acumuladas</t>
  </si>
  <si>
    <t>1.2.06.01.08.07.03</t>
  </si>
  <si>
    <t>1.2.06.01.09.02.03</t>
  </si>
  <si>
    <t>Equipos de seguridad- Depreciacion acumuladas</t>
  </si>
  <si>
    <t>1.2.09</t>
  </si>
  <si>
    <t>Bienes intangibles</t>
  </si>
  <si>
    <t>1.2.09.01</t>
  </si>
  <si>
    <t>Productos de la propiedad intelectual no concesionados</t>
  </si>
  <si>
    <t>1.2.09.01.03.01</t>
  </si>
  <si>
    <t>Programas de informática y base de datos</t>
  </si>
  <si>
    <t>ESTUDIOS DE PREINVERSION</t>
  </si>
  <si>
    <t>MARCAS Y PATENTES</t>
  </si>
  <si>
    <t>LICENCIAS INFORMÁTICAS E INTELECTUALES, INDUSTRIALES Y COMER</t>
  </si>
  <si>
    <t>1.2.09.01.03.03</t>
  </si>
  <si>
    <t xml:space="preserve">Programas de informática y base de datos-Amortizaciones Acumuladas </t>
  </si>
  <si>
    <t>Pasivos</t>
  </si>
  <si>
    <t>Pasivo Corriente</t>
  </si>
  <si>
    <t>2.1.01</t>
  </si>
  <si>
    <t>Cuentas a pagar a corto plazo</t>
  </si>
  <si>
    <t>2.1.01.01</t>
  </si>
  <si>
    <t>Cuentas comerciales a pagar a corto plazo</t>
  </si>
  <si>
    <t>2.1.01.01.01</t>
  </si>
  <si>
    <t>Proveedores a Pagar c/p</t>
  </si>
  <si>
    <t>2.1.01.01.02</t>
  </si>
  <si>
    <t>Proveedores a pagar Año 2016</t>
  </si>
  <si>
    <t>2.1.04</t>
  </si>
  <si>
    <t>Retenciones y acumulaciones a pagar c/p</t>
  </si>
  <si>
    <t>2.1.04.01</t>
  </si>
  <si>
    <t>Impuestos y retenciones a pagar a corto plazo</t>
  </si>
  <si>
    <t>2.1.04.01.04</t>
  </si>
  <si>
    <t>Retenciones y deducciones a pagar c/p</t>
  </si>
  <si>
    <t>2.1.04.01.04.01</t>
  </si>
  <si>
    <t>5% ESTADO</t>
  </si>
  <si>
    <t>2.1.04.01.04.02</t>
  </si>
  <si>
    <t>10% ISR</t>
  </si>
  <si>
    <t>2.1.04.01.04.03</t>
  </si>
  <si>
    <t>Retenciones de ITBIS p/pagar</t>
  </si>
  <si>
    <t>2.1.04.01.04.04</t>
  </si>
  <si>
    <t>Retenciones 2% ISR</t>
  </si>
  <si>
    <t>2.1.06</t>
  </si>
  <si>
    <t>Beneficios a los empleados a pagar a corto plazo</t>
  </si>
  <si>
    <t>2.1.06.01</t>
  </si>
  <si>
    <t>Remuneracioes y aportes a pagar a corto plazo</t>
  </si>
  <si>
    <t>2.1.06.01.01</t>
  </si>
  <si>
    <t>Remuneraciones a pagar C/P</t>
  </si>
  <si>
    <t>2.1.09.07</t>
  </si>
  <si>
    <t>Cuentas transitorias</t>
  </si>
  <si>
    <t>2.1.09.07.03</t>
  </si>
  <si>
    <t>Comprobantes en procesos de pagos</t>
  </si>
  <si>
    <t>2.1.09.07.03.11</t>
  </si>
  <si>
    <t>Cheques no pagados</t>
  </si>
  <si>
    <t>PATRIMONIO</t>
  </si>
  <si>
    <t>Patrimonio público</t>
  </si>
  <si>
    <t>3.1.01</t>
  </si>
  <si>
    <t>Capital</t>
  </si>
  <si>
    <t>Ajustes Del Periodo</t>
  </si>
  <si>
    <t>3.1.01.01</t>
  </si>
  <si>
    <t>Capital inicial</t>
  </si>
  <si>
    <t>3.1.01.01.01</t>
  </si>
  <si>
    <t>Capital inicial a valores historicos</t>
  </si>
  <si>
    <t>Resultado Del Periodo</t>
  </si>
  <si>
    <t>3.1.04</t>
  </si>
  <si>
    <t>Resultados acumulados</t>
  </si>
  <si>
    <t>3.1.04.01</t>
  </si>
  <si>
    <t>Resultados acumulados de ejercicios anteriores</t>
  </si>
  <si>
    <t>3.1.04.01.01</t>
  </si>
  <si>
    <t>Resultados de ejercicios anteriores</t>
  </si>
  <si>
    <t>3.1.04.01.02</t>
  </si>
  <si>
    <t>Ajuste de resultados de ejercicios anteriores</t>
  </si>
  <si>
    <t>3.1.04.02</t>
  </si>
  <si>
    <t>Resultado del ejercicio</t>
  </si>
  <si>
    <t>3.1.04.02.01</t>
  </si>
  <si>
    <t>Cierre de cuentas de ingresos</t>
  </si>
  <si>
    <t>3.1.04.02.02</t>
  </si>
  <si>
    <t>Cierre de cuentas de gastos</t>
  </si>
  <si>
    <t>3.1.04.02.03</t>
  </si>
  <si>
    <t>3.1.04.02.03.01</t>
  </si>
  <si>
    <t>Resumen de ahorro o desahorro de la gestion</t>
  </si>
  <si>
    <t>3.1.04.02.03.02</t>
  </si>
  <si>
    <t>TOTAL ACTIVOS RD$80,769,363.76</t>
  </si>
  <si>
    <t>TOTAL PASIVOS + PATRIMONIO  RD$80,769,363.76</t>
  </si>
  <si>
    <t xml:space="preserve"> Firma del Contador General</t>
  </si>
  <si>
    <t xml:space="preserve"> Firma del Director  Financiero</t>
  </si>
  <si>
    <t>ROBERTO</t>
  </si>
  <si>
    <t xml:space="preserve">                    Licda. Bernarda Gomez</t>
  </si>
  <si>
    <t>_____      Suany Colon 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</si>
</sst>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_-* #,##0.00\ _$_-;\-* #,##0.00\ _$_-;_-* &quot;-&quot;??\ _$_-;_-@_-"/>
    <numFmt numFmtId="167" formatCode="_-* #.##0.00\ _€_-;\-* #.##0.0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rgb="FF231F20"/>
      <name val="Verdana"/>
      <family val="2"/>
    </font>
    <font>
      <sz val="10"/>
      <color theme="1"/>
      <name val="Verdana"/>
      <family val="2"/>
    </font>
    <font>
      <b/>
      <sz val="10"/>
      <color rgb="FF231F20"/>
      <name val="Verdana"/>
      <family val="2"/>
    </font>
    <font>
      <b/>
      <sz val="10.5"/>
      <color theme="1"/>
      <name val="Verdana"/>
      <family val="2"/>
    </font>
    <font>
      <b/>
      <sz val="10"/>
      <color theme="1"/>
      <name val="Verdana"/>
      <family val="2"/>
    </font>
    <font>
      <sz val="10"/>
      <color rgb="FF231F20"/>
      <name val="Verdana"/>
      <family val="2"/>
    </font>
    <font>
      <sz val="10.5"/>
      <color theme="1"/>
      <name val="Verdana"/>
      <family val="2"/>
    </font>
    <font>
      <b/>
      <u/>
      <sz val="10"/>
      <color rgb="FF231F20"/>
      <name val="Verdana"/>
      <family val="2"/>
    </font>
    <font>
      <sz val="10"/>
      <name val="Verdana"/>
      <family val="2"/>
    </font>
    <font>
      <b/>
      <u/>
      <sz val="10"/>
      <name val="Verdana"/>
      <family val="2"/>
    </font>
    <font>
      <b/>
      <u/>
      <sz val="10"/>
      <color rgb="FFFF0000"/>
      <name val="Verdana"/>
      <family val="2"/>
    </font>
    <font>
      <b/>
      <u val="singleAccounting"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4"/>
      <color theme="1"/>
      <name val="Calibri"/>
      <family val="2"/>
      <scheme val="minor"/>
    </font>
    <font>
      <b/>
      <sz val="10"/>
      <color rgb="FF231F20"/>
      <name val="Calibri"/>
      <family val="2"/>
      <scheme val="minor"/>
    </font>
    <font>
      <b/>
      <u/>
      <sz val="9"/>
      <color rgb="FF231F20"/>
      <name val="Verdana"/>
      <family val="2"/>
    </font>
    <font>
      <u/>
      <sz val="11"/>
      <color theme="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/>
    <xf numFmtId="165" fontId="1" fillId="0" borderId="0" xfId="1" applyFont="1"/>
    <xf numFmtId="165" fontId="1" fillId="0" borderId="0" xfId="1" applyFont="1" applyFill="1"/>
    <xf numFmtId="0" fontId="6" fillId="0" borderId="0" xfId="0" applyFont="1" applyAlignment="1">
      <alignment vertical="center" wrapText="1"/>
    </xf>
    <xf numFmtId="0" fontId="6" fillId="0" borderId="0" xfId="0" applyFont="1"/>
    <xf numFmtId="165" fontId="6" fillId="0" borderId="0" xfId="1" applyFont="1" applyFill="1"/>
    <xf numFmtId="0" fontId="7" fillId="0" borderId="0" xfId="0" applyFont="1" applyFill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vertical="center" wrapText="1"/>
    </xf>
    <xf numFmtId="165" fontId="6" fillId="0" borderId="0" xfId="1" applyFont="1" applyFill="1" applyAlignment="1">
      <alignment vertical="center" wrapText="1"/>
    </xf>
    <xf numFmtId="165" fontId="9" fillId="0" borderId="0" xfId="1" applyFont="1" applyFill="1" applyAlignment="1">
      <alignment vertical="center" wrapText="1"/>
    </xf>
    <xf numFmtId="164" fontId="4" fillId="0" borderId="0" xfId="0" applyNumberFormat="1" applyFont="1"/>
    <xf numFmtId="165" fontId="9" fillId="0" borderId="0" xfId="1" applyFont="1" applyFill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 indent="1"/>
    </xf>
    <xf numFmtId="43" fontId="10" fillId="0" borderId="0" xfId="1" applyNumberFormat="1" applyFont="1" applyFill="1" applyBorder="1" applyAlignment="1">
      <alignment horizontal="center" vertical="center" wrapText="1"/>
    </xf>
    <xf numFmtId="165" fontId="7" fillId="0" borderId="0" xfId="1" applyFont="1" applyFill="1" applyBorder="1" applyAlignment="1">
      <alignment horizontal="center" vertical="center" wrapText="1"/>
    </xf>
    <xf numFmtId="164" fontId="0" fillId="0" borderId="0" xfId="0" applyNumberFormat="1"/>
    <xf numFmtId="0" fontId="11" fillId="0" borderId="0" xfId="0" applyFont="1" applyAlignment="1">
      <alignment horizontal="right"/>
    </xf>
    <xf numFmtId="0" fontId="10" fillId="0" borderId="0" xfId="0" applyFont="1" applyAlignment="1">
      <alignment horizontal="left" vertical="center" wrapText="1" indent="1"/>
    </xf>
    <xf numFmtId="165" fontId="10" fillId="0" borderId="0" xfId="1" applyFont="1" applyFill="1" applyBorder="1" applyAlignment="1">
      <alignment horizontal="center" vertical="center" wrapText="1"/>
    </xf>
    <xf numFmtId="165" fontId="12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5" fontId="9" fillId="0" borderId="0" xfId="1" applyFont="1" applyFill="1"/>
    <xf numFmtId="0" fontId="10" fillId="0" borderId="0" xfId="0" applyFont="1" applyAlignment="1">
      <alignment vertical="center" wrapText="1"/>
    </xf>
    <xf numFmtId="165" fontId="6" fillId="0" borderId="0" xfId="1" applyFont="1" applyFill="1" applyBorder="1" applyAlignment="1">
      <alignment vertical="center" wrapText="1"/>
    </xf>
    <xf numFmtId="165" fontId="0" fillId="0" borderId="0" xfId="0" applyNumberFormat="1"/>
    <xf numFmtId="0" fontId="6" fillId="0" borderId="0" xfId="0" applyFont="1" applyFill="1"/>
    <xf numFmtId="165" fontId="3" fillId="0" borderId="0" xfId="1" applyFont="1" applyFill="1"/>
    <xf numFmtId="0" fontId="10" fillId="0" borderId="0" xfId="0" applyFont="1" applyAlignment="1">
      <alignment horizontal="right" vertical="center" wrapText="1"/>
    </xf>
    <xf numFmtId="165" fontId="10" fillId="0" borderId="0" xfId="1" applyFont="1" applyFill="1" applyBorder="1" applyAlignment="1">
      <alignment horizontal="right" vertical="center" wrapText="1"/>
    </xf>
    <xf numFmtId="0" fontId="13" fillId="0" borderId="0" xfId="0" applyFont="1"/>
    <xf numFmtId="165" fontId="13" fillId="0" borderId="0" xfId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5" fontId="14" fillId="0" borderId="0" xfId="1" applyFont="1" applyFill="1" applyBorder="1" applyAlignment="1">
      <alignment horizontal="center" vertical="center" wrapText="1"/>
    </xf>
    <xf numFmtId="165" fontId="4" fillId="0" borderId="0" xfId="1" applyFont="1" applyFill="1"/>
    <xf numFmtId="166" fontId="0" fillId="0" borderId="0" xfId="0" applyNumberFormat="1"/>
    <xf numFmtId="165" fontId="15" fillId="0" borderId="0" xfId="1" applyFont="1" applyFill="1" applyBorder="1" applyAlignment="1">
      <alignment horizontal="center" vertical="center" wrapText="1"/>
    </xf>
    <xf numFmtId="165" fontId="0" fillId="0" borderId="0" xfId="1" applyFont="1"/>
    <xf numFmtId="165" fontId="2" fillId="0" borderId="0" xfId="1" applyFont="1" applyFill="1"/>
    <xf numFmtId="167" fontId="0" fillId="0" borderId="0" xfId="0" applyNumberFormat="1"/>
    <xf numFmtId="0" fontId="11" fillId="0" borderId="0" xfId="0" applyFont="1"/>
    <xf numFmtId="165" fontId="16" fillId="0" borderId="0" xfId="1" applyFont="1" applyFill="1"/>
    <xf numFmtId="164" fontId="17" fillId="0" borderId="0" xfId="0" applyNumberFormat="1" applyFont="1"/>
    <xf numFmtId="0" fontId="3" fillId="0" borderId="0" xfId="0" applyFont="1"/>
    <xf numFmtId="165" fontId="18" fillId="0" borderId="0" xfId="1" applyFont="1" applyFill="1" applyAlignment="1">
      <alignment horizontal="center"/>
    </xf>
    <xf numFmtId="0" fontId="17" fillId="0" borderId="0" xfId="0" applyFont="1"/>
    <xf numFmtId="165" fontId="17" fillId="0" borderId="0" xfId="1" applyFont="1" applyFill="1"/>
    <xf numFmtId="165" fontId="3" fillId="0" borderId="0" xfId="1" applyFont="1" applyFill="1" applyAlignment="1">
      <alignment horizontal="center"/>
    </xf>
    <xf numFmtId="165" fontId="19" fillId="0" borderId="0" xfId="1" applyFont="1" applyFill="1" applyBorder="1" applyAlignment="1">
      <alignment horizontal="center" vertical="center" wrapText="1"/>
    </xf>
    <xf numFmtId="165" fontId="0" fillId="0" borderId="0" xfId="1" applyFont="1" applyFill="1"/>
    <xf numFmtId="165" fontId="20" fillId="0" borderId="0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165" fontId="4" fillId="0" borderId="0" xfId="0" applyNumberFormat="1" applyFont="1"/>
    <xf numFmtId="0" fontId="4" fillId="0" borderId="0" xfId="0" applyFont="1" applyFill="1"/>
    <xf numFmtId="0" fontId="21" fillId="0" borderId="0" xfId="0" applyFont="1"/>
    <xf numFmtId="165" fontId="4" fillId="0" borderId="5" xfId="0" applyNumberFormat="1" applyFont="1" applyFill="1" applyBorder="1"/>
    <xf numFmtId="0" fontId="4" fillId="0" borderId="5" xfId="0" applyFont="1" applyBorder="1"/>
    <xf numFmtId="0" fontId="17" fillId="0" borderId="0" xfId="0" applyFont="1" applyAlignment="1">
      <alignment horizontal="left"/>
    </xf>
    <xf numFmtId="165" fontId="17" fillId="0" borderId="0" xfId="0" applyNumberFormat="1" applyFont="1"/>
    <xf numFmtId="0" fontId="17" fillId="0" borderId="0" xfId="0" applyFont="1" applyFill="1"/>
    <xf numFmtId="0" fontId="5" fillId="0" borderId="0" xfId="0" applyFont="1" applyAlignment="1">
      <alignment horizontal="center" vertical="center"/>
    </xf>
    <xf numFmtId="165" fontId="9" fillId="0" borderId="2" xfId="1" applyFont="1" applyFill="1" applyBorder="1" applyAlignment="1">
      <alignment horizontal="left"/>
    </xf>
    <xf numFmtId="165" fontId="9" fillId="0" borderId="3" xfId="1" applyFont="1" applyFill="1" applyBorder="1" applyAlignment="1">
      <alignment horizontal="left"/>
    </xf>
    <xf numFmtId="165" fontId="9" fillId="0" borderId="4" xfId="1" applyFont="1" applyFill="1" applyBorder="1" applyAlignment="1">
      <alignment horizontal="left"/>
    </xf>
    <xf numFmtId="165" fontId="17" fillId="0" borderId="6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z%20Dilone/Desktop/A&#209;O%202024/Estados%20Financieros%20mensuales/Balance%20General%20Agosto%2020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 (2)"/>
      <sheetName val="Balance General "/>
      <sheetName val="Estado resultado mes julio"/>
      <sheetName val="Estado resultado acumulado "/>
      <sheetName val="ED  corregida"/>
      <sheetName val="Salidas inventario agosto "/>
      <sheetName val="INVENTARIO AGOSTO"/>
      <sheetName val="Ajuste inventario  "/>
      <sheetName val="Depreciaciones "/>
      <sheetName val="deprec. edificio"/>
      <sheetName val="CONCILAICION ACT. FIJO"/>
      <sheetName val="Caja Chica 2024"/>
      <sheetName val="cuadre activos fijos"/>
      <sheetName val="Hoja1"/>
    </sheetNames>
    <sheetDataSet>
      <sheetData sheetId="0"/>
      <sheetData sheetId="1"/>
      <sheetData sheetId="2"/>
      <sheetData sheetId="3">
        <row r="219">
          <cell r="F219">
            <v>7970345.1599999666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5:O427"/>
  <sheetViews>
    <sheetView tabSelected="1" view="pageBreakPreview" topLeftCell="A144" zoomScaleNormal="100" zoomScaleSheetLayoutView="100" workbookViewId="0">
      <selection activeCell="E169" sqref="E169"/>
    </sheetView>
  </sheetViews>
  <sheetFormatPr baseColWidth="10" defaultColWidth="9.140625" defaultRowHeight="15" x14ac:dyDescent="0.25"/>
  <cols>
    <col min="1" max="1" width="20.5703125" style="1" customWidth="1"/>
    <col min="2" max="2" width="42.42578125" style="1" customWidth="1"/>
    <col min="3" max="3" width="1.42578125" style="1" customWidth="1"/>
    <col min="4" max="4" width="20.85546875" style="36" customWidth="1"/>
    <col min="5" max="5" width="19.28515625" style="55" customWidth="1"/>
    <col min="6" max="6" width="2.5703125" style="1" customWidth="1"/>
    <col min="7" max="7" width="3.5703125" style="1" customWidth="1"/>
    <col min="8" max="8" width="8.140625" style="1" customWidth="1"/>
    <col min="9" max="9" width="16.85546875" style="1" customWidth="1"/>
    <col min="10" max="10" width="19.5703125" customWidth="1"/>
    <col min="11" max="11" width="18.140625" bestFit="1" customWidth="1"/>
    <col min="12" max="12" width="20.28515625" style="2" customWidth="1"/>
    <col min="13" max="13" width="18" customWidth="1"/>
    <col min="14" max="256" width="11.42578125" customWidth="1"/>
  </cols>
  <sheetData>
    <row r="5" spans="1:12" x14ac:dyDescent="0.25">
      <c r="B5" s="62" t="s">
        <v>0</v>
      </c>
      <c r="C5" s="62"/>
      <c r="D5" s="62"/>
      <c r="E5" s="62"/>
    </row>
    <row r="6" spans="1:12" x14ac:dyDescent="0.25">
      <c r="B6" s="62" t="s">
        <v>1</v>
      </c>
      <c r="C6" s="62"/>
      <c r="D6" s="62"/>
      <c r="E6" s="62"/>
      <c r="L6" s="3"/>
    </row>
    <row r="7" spans="1:12" x14ac:dyDescent="0.25">
      <c r="B7" s="62" t="s">
        <v>2</v>
      </c>
      <c r="C7" s="62"/>
      <c r="D7" s="62"/>
      <c r="E7" s="62"/>
      <c r="L7" s="3"/>
    </row>
    <row r="8" spans="1:12" x14ac:dyDescent="0.25">
      <c r="B8" s="62" t="s">
        <v>3</v>
      </c>
      <c r="C8" s="62"/>
      <c r="D8" s="62"/>
      <c r="E8" s="62"/>
      <c r="L8" s="3"/>
    </row>
    <row r="9" spans="1:12" x14ac:dyDescent="0.25">
      <c r="B9" s="4"/>
      <c r="C9" s="5"/>
      <c r="D9" s="6"/>
      <c r="E9" s="7"/>
      <c r="L9" s="3"/>
    </row>
    <row r="10" spans="1:12" x14ac:dyDescent="0.25">
      <c r="A10" s="8">
        <v>1</v>
      </c>
      <c r="B10" s="9" t="s">
        <v>4</v>
      </c>
      <c r="C10" s="4"/>
      <c r="D10" s="10"/>
      <c r="E10" s="11">
        <f>E11+E69</f>
        <v>80769363.75999999</v>
      </c>
      <c r="H10" s="12"/>
      <c r="I10" s="12"/>
      <c r="L10" s="3"/>
    </row>
    <row r="11" spans="1:12" x14ac:dyDescent="0.25">
      <c r="A11" s="8">
        <v>1.1000000000000001</v>
      </c>
      <c r="B11" s="9" t="s">
        <v>5</v>
      </c>
      <c r="C11" s="4"/>
      <c r="D11" s="6"/>
      <c r="E11" s="13">
        <f>E12</f>
        <v>27585935.330000009</v>
      </c>
      <c r="G11" s="12"/>
      <c r="H11" s="12"/>
      <c r="I11" s="12"/>
      <c r="L11" s="3"/>
    </row>
    <row r="12" spans="1:12" x14ac:dyDescent="0.25">
      <c r="A12" s="14" t="s">
        <v>6</v>
      </c>
      <c r="B12" s="15" t="s">
        <v>7</v>
      </c>
      <c r="C12" s="16"/>
      <c r="D12" s="6"/>
      <c r="E12" s="17">
        <f>E13+E17+E30+E57</f>
        <v>27585935.330000009</v>
      </c>
      <c r="L12" s="3"/>
    </row>
    <row r="13" spans="1:12" x14ac:dyDescent="0.25">
      <c r="A13" s="14" t="s">
        <v>8</v>
      </c>
      <c r="B13" s="15" t="s">
        <v>9</v>
      </c>
      <c r="C13" s="5"/>
      <c r="D13" s="17">
        <f>D14</f>
        <v>50000</v>
      </c>
      <c r="E13" s="17">
        <f>+D14</f>
        <v>50000</v>
      </c>
      <c r="K13" s="18"/>
      <c r="L13" s="3"/>
    </row>
    <row r="14" spans="1:12" x14ac:dyDescent="0.25">
      <c r="A14" s="19" t="s">
        <v>10</v>
      </c>
      <c r="B14" s="20" t="s">
        <v>11</v>
      </c>
      <c r="C14" s="5"/>
      <c r="D14" s="21">
        <f>SUM(D15:D16)</f>
        <v>50000</v>
      </c>
      <c r="E14" s="21"/>
      <c r="L14" s="3"/>
    </row>
    <row r="15" spans="1:12" x14ac:dyDescent="0.25">
      <c r="A15" s="19" t="s">
        <v>12</v>
      </c>
      <c r="B15" s="20" t="s">
        <v>13</v>
      </c>
      <c r="C15" s="5"/>
      <c r="D15" s="21">
        <f>20545.49+269639.53-20545.49+92521-269639.53+7103-92521-7103</f>
        <v>0</v>
      </c>
      <c r="E15" s="21"/>
      <c r="L15" s="3"/>
    </row>
    <row r="16" spans="1:12" x14ac:dyDescent="0.25">
      <c r="A16" s="19" t="s">
        <v>14</v>
      </c>
      <c r="B16" s="20" t="s">
        <v>15</v>
      </c>
      <c r="C16" s="22"/>
      <c r="D16" s="21">
        <f>50000-48005.1+48005.1</f>
        <v>50000</v>
      </c>
      <c r="E16" s="21"/>
      <c r="L16" s="3"/>
    </row>
    <row r="17" spans="1:12" ht="18.75" customHeight="1" x14ac:dyDescent="0.25">
      <c r="A17" s="14" t="s">
        <v>16</v>
      </c>
      <c r="B17" s="9" t="s">
        <v>17</v>
      </c>
      <c r="C17" s="23"/>
      <c r="D17" s="6"/>
      <c r="E17" s="17">
        <f>D18+D23</f>
        <v>16871247.24000001</v>
      </c>
      <c r="H17" s="12"/>
      <c r="L17" s="3"/>
    </row>
    <row r="18" spans="1:12" ht="18.75" customHeight="1" x14ac:dyDescent="0.25">
      <c r="A18" s="14" t="s">
        <v>18</v>
      </c>
      <c r="B18" s="9" t="s">
        <v>19</v>
      </c>
      <c r="C18" s="23"/>
      <c r="D18" s="24">
        <f>D19</f>
        <v>15299335.860000009</v>
      </c>
      <c r="E18" s="17"/>
      <c r="H18" s="12"/>
      <c r="L18" s="3"/>
    </row>
    <row r="19" spans="1:12" ht="23.25" customHeight="1" x14ac:dyDescent="0.25">
      <c r="A19" s="19" t="s">
        <v>20</v>
      </c>
      <c r="B19" s="9" t="s">
        <v>21</v>
      </c>
      <c r="C19" s="23"/>
      <c r="D19" s="24">
        <f>SUM(D20:D22)</f>
        <v>15299335.860000009</v>
      </c>
      <c r="E19" s="17"/>
      <c r="H19" s="12"/>
      <c r="L19" s="3"/>
    </row>
    <row r="20" spans="1:12" ht="33.75" customHeight="1" x14ac:dyDescent="0.25">
      <c r="A20" s="19" t="s">
        <v>22</v>
      </c>
      <c r="B20" s="25" t="s">
        <v>23</v>
      </c>
      <c r="C20" s="23"/>
      <c r="D20" s="6">
        <v>50000</v>
      </c>
      <c r="E20" s="17"/>
      <c r="H20" s="12"/>
      <c r="J20" s="18"/>
      <c r="K20" s="18"/>
      <c r="L20" s="3"/>
    </row>
    <row r="21" spans="1:12" ht="27" customHeight="1" x14ac:dyDescent="0.25">
      <c r="A21" s="19" t="s">
        <v>24</v>
      </c>
      <c r="B21" s="25" t="s">
        <v>25</v>
      </c>
      <c r="C21" s="23"/>
      <c r="D21" s="26">
        <f>17870037.04+2500-20775418.72+24305074.23-25414673.83+25375634.67+34254.36+94046-32058177.42+25375634.67-29440870.05+25375634.67+217067.75+41300+25375634.67+67000-24777776.98+233640+129997.06-22582752.25+25375634.67+238000</f>
        <v>15061420.540000008</v>
      </c>
      <c r="E21" s="17"/>
      <c r="H21" s="12"/>
      <c r="L21" s="3"/>
    </row>
    <row r="22" spans="1:12" ht="27" customHeight="1" x14ac:dyDescent="0.25">
      <c r="A22" s="19" t="s">
        <v>26</v>
      </c>
      <c r="B22" s="25" t="s">
        <v>27</v>
      </c>
      <c r="C22" s="23"/>
      <c r="D22" s="6">
        <f>745964.14+854.91+12797.47+8263.31+29351.73-535533.86+600-205000+130617.62</f>
        <v>187915.32000000007</v>
      </c>
      <c r="E22" s="17"/>
      <c r="H22" s="12"/>
      <c r="I22" s="12"/>
      <c r="J22" s="27"/>
      <c r="L22" s="3"/>
    </row>
    <row r="23" spans="1:12" x14ac:dyDescent="0.25">
      <c r="A23" s="14" t="s">
        <v>28</v>
      </c>
      <c r="B23" s="9" t="s">
        <v>29</v>
      </c>
      <c r="C23" s="23"/>
      <c r="D23" s="24">
        <f>D24+D26</f>
        <v>1571911.3799999997</v>
      </c>
      <c r="E23" s="28"/>
      <c r="K23" s="18"/>
      <c r="L23" s="3"/>
    </row>
    <row r="24" spans="1:12" x14ac:dyDescent="0.25">
      <c r="A24" s="19" t="s">
        <v>30</v>
      </c>
      <c r="B24" s="9" t="s">
        <v>31</v>
      </c>
      <c r="C24" s="23"/>
      <c r="D24" s="24">
        <f>D25</f>
        <v>351258.68000000017</v>
      </c>
      <c r="E24" s="28"/>
      <c r="J24" s="27"/>
      <c r="K24" s="18"/>
      <c r="L24" s="3"/>
    </row>
    <row r="25" spans="1:12" x14ac:dyDescent="0.25">
      <c r="A25" s="19" t="s">
        <v>32</v>
      </c>
      <c r="B25" s="20" t="s">
        <v>33</v>
      </c>
      <c r="C25" s="23"/>
      <c r="D25" s="21">
        <f>1375982.02-1000.2-372154.1-251500.82-175-175-175-175-175-399193.22</f>
        <v>351258.68000000017</v>
      </c>
      <c r="E25" s="28"/>
      <c r="K25" s="18"/>
      <c r="L25" s="29"/>
    </row>
    <row r="26" spans="1:12" ht="25.5" x14ac:dyDescent="0.25">
      <c r="A26" s="19" t="s">
        <v>34</v>
      </c>
      <c r="B26" s="9" t="s">
        <v>35</v>
      </c>
      <c r="C26" s="23"/>
      <c r="D26" s="24">
        <f>D27+D28</f>
        <v>1220652.6999999995</v>
      </c>
      <c r="E26" s="28"/>
      <c r="K26" s="18"/>
      <c r="L26" s="3"/>
    </row>
    <row r="27" spans="1:12" x14ac:dyDescent="0.25">
      <c r="A27" s="19" t="s">
        <v>36</v>
      </c>
      <c r="B27" s="20" t="s">
        <v>37</v>
      </c>
      <c r="C27" s="30"/>
      <c r="D27" s="31">
        <f>25926.88-325-325-325-325-175-175</f>
        <v>24276.880000000001</v>
      </c>
      <c r="E27" s="28"/>
      <c r="K27" s="18"/>
      <c r="L27" s="3"/>
    </row>
    <row r="28" spans="1:12" x14ac:dyDescent="0.25">
      <c r="A28" s="19" t="s">
        <v>38</v>
      </c>
      <c r="B28" s="20" t="s">
        <v>39</v>
      </c>
      <c r="C28" s="30"/>
      <c r="D28" s="31">
        <f>595296.4+372861.22+20545.49-995.33+200000-545809.51+251500.82+470847.62+269639.53-769.69-337565.49+201754.89+92521-475.8-247242.19+414+136957.52+7103-1377.72-382159.94-717.5+1433467.59-710.43-270196.4+0.8+12141.65-228.68-1149722.8+55794.77+13501</f>
        <v>1196375.8199999996</v>
      </c>
      <c r="E28" s="28"/>
      <c r="K28" s="18"/>
      <c r="L28" s="3"/>
    </row>
    <row r="29" spans="1:12" x14ac:dyDescent="0.25">
      <c r="A29" s="19"/>
      <c r="B29" s="9"/>
      <c r="C29" s="23"/>
      <c r="D29" s="6"/>
      <c r="E29" s="28"/>
      <c r="J29" s="27"/>
      <c r="K29" s="18"/>
      <c r="L29" s="3"/>
    </row>
    <row r="30" spans="1:12" x14ac:dyDescent="0.25">
      <c r="A30" s="14" t="s">
        <v>40</v>
      </c>
      <c r="B30" s="9" t="s">
        <v>41</v>
      </c>
      <c r="C30" s="22"/>
      <c r="D30" s="22"/>
      <c r="E30" s="17">
        <f>D31+D47</f>
        <v>7387353.290000001</v>
      </c>
      <c r="L30" s="3"/>
    </row>
    <row r="31" spans="1:12" x14ac:dyDescent="0.25">
      <c r="A31" s="19" t="s">
        <v>42</v>
      </c>
      <c r="B31" s="9" t="s">
        <v>43</v>
      </c>
      <c r="C31" s="4"/>
      <c r="D31" s="13">
        <f>D32+D33+D34+D35+D36+D37+D38+D39+D40+D41+D42+D43+D44+D45</f>
        <v>815675.83000000007</v>
      </c>
      <c r="E31" s="28"/>
      <c r="L31" s="3"/>
    </row>
    <row r="32" spans="1:12" x14ac:dyDescent="0.25">
      <c r="A32" s="19" t="s">
        <v>44</v>
      </c>
      <c r="B32" s="25" t="s">
        <v>45</v>
      </c>
      <c r="C32" s="21"/>
      <c r="D32" s="21">
        <v>3870.58</v>
      </c>
      <c r="E32" s="17"/>
      <c r="L32" s="3"/>
    </row>
    <row r="33" spans="1:15" x14ac:dyDescent="0.25">
      <c r="A33" s="19" t="s">
        <v>46</v>
      </c>
      <c r="B33" s="25" t="s">
        <v>47</v>
      </c>
      <c r="C33" s="22"/>
      <c r="D33" s="21">
        <v>21860.25</v>
      </c>
      <c r="E33" s="22"/>
      <c r="L33" s="3"/>
    </row>
    <row r="34" spans="1:15" x14ac:dyDescent="0.25">
      <c r="A34" s="19" t="s">
        <v>48</v>
      </c>
      <c r="B34" s="25" t="s">
        <v>49</v>
      </c>
      <c r="C34" s="23"/>
      <c r="D34" s="21">
        <v>271500</v>
      </c>
      <c r="E34" s="22"/>
      <c r="L34" s="3"/>
    </row>
    <row r="35" spans="1:15" x14ac:dyDescent="0.25">
      <c r="A35" s="19" t="s">
        <v>50</v>
      </c>
      <c r="B35" s="25" t="s">
        <v>51</v>
      </c>
      <c r="C35" s="22"/>
      <c r="D35" s="21">
        <v>15540</v>
      </c>
      <c r="E35" s="22"/>
      <c r="L35" s="3"/>
    </row>
    <row r="36" spans="1:15" x14ac:dyDescent="0.25">
      <c r="A36" s="19" t="s">
        <v>52</v>
      </c>
      <c r="B36" s="25" t="s">
        <v>53</v>
      </c>
      <c r="C36" s="23"/>
      <c r="D36" s="21">
        <v>14905</v>
      </c>
      <c r="E36" s="22"/>
      <c r="L36" s="3"/>
    </row>
    <row r="37" spans="1:15" x14ac:dyDescent="0.25">
      <c r="A37" s="19" t="s">
        <v>54</v>
      </c>
      <c r="B37" s="25" t="s">
        <v>55</v>
      </c>
      <c r="C37" s="21"/>
      <c r="D37" s="21">
        <v>90000</v>
      </c>
      <c r="E37" s="17"/>
      <c r="K37" s="2"/>
      <c r="L37" s="3"/>
    </row>
    <row r="38" spans="1:15" x14ac:dyDescent="0.25">
      <c r="A38" s="19" t="s">
        <v>56</v>
      </c>
      <c r="B38" s="25" t="s">
        <v>57</v>
      </c>
      <c r="C38" s="21"/>
      <c r="D38" s="21">
        <v>60000</v>
      </c>
      <c r="E38" s="17"/>
      <c r="K38" s="2"/>
      <c r="L38" s="3"/>
    </row>
    <row r="39" spans="1:15" x14ac:dyDescent="0.25">
      <c r="A39" s="19" t="s">
        <v>58</v>
      </c>
      <c r="B39" s="25" t="s">
        <v>59</v>
      </c>
      <c r="C39" s="21"/>
      <c r="D39" s="21">
        <v>70000</v>
      </c>
      <c r="E39" s="17"/>
      <c r="K39" s="2"/>
      <c r="L39" s="3"/>
      <c r="O39" s="3"/>
    </row>
    <row r="40" spans="1:15" x14ac:dyDescent="0.25">
      <c r="A40" s="19" t="s">
        <v>60</v>
      </c>
      <c r="B40" s="25" t="s">
        <v>61</v>
      </c>
      <c r="C40" s="21"/>
      <c r="D40" s="21">
        <v>40000</v>
      </c>
      <c r="E40" s="17"/>
      <c r="K40" s="27"/>
      <c r="L40" s="3"/>
      <c r="O40" s="3"/>
    </row>
    <row r="41" spans="1:15" x14ac:dyDescent="0.25">
      <c r="A41" s="19" t="s">
        <v>62</v>
      </c>
      <c r="B41" s="32" t="s">
        <v>63</v>
      </c>
      <c r="C41" s="33"/>
      <c r="D41" s="33">
        <v>30000</v>
      </c>
      <c r="E41" s="17"/>
      <c r="L41" s="3"/>
      <c r="O41" s="3"/>
    </row>
    <row r="42" spans="1:15" x14ac:dyDescent="0.25">
      <c r="A42" s="19" t="s">
        <v>64</v>
      </c>
      <c r="B42" s="32" t="s">
        <v>65</v>
      </c>
      <c r="C42" s="33"/>
      <c r="D42" s="33">
        <v>75000</v>
      </c>
      <c r="E42" s="17"/>
      <c r="L42" s="3"/>
      <c r="O42" s="3"/>
    </row>
    <row r="43" spans="1:15" x14ac:dyDescent="0.25">
      <c r="A43" s="19" t="s">
        <v>66</v>
      </c>
      <c r="B43" s="34" t="s">
        <v>67</v>
      </c>
      <c r="C43" s="35"/>
      <c r="D43" s="33">
        <v>36000</v>
      </c>
      <c r="E43" s="22"/>
      <c r="G43" s="36"/>
      <c r="H43" s="36"/>
      <c r="K43" s="37"/>
      <c r="L43" s="3"/>
      <c r="O43" s="27"/>
    </row>
    <row r="44" spans="1:15" x14ac:dyDescent="0.25">
      <c r="A44" s="19" t="s">
        <v>68</v>
      </c>
      <c r="B44" s="34" t="s">
        <v>69</v>
      </c>
      <c r="C44" s="35"/>
      <c r="D44" s="33">
        <v>51000</v>
      </c>
      <c r="E44" s="38"/>
      <c r="G44" s="36"/>
      <c r="H44" s="36"/>
      <c r="L44" s="3"/>
    </row>
    <row r="45" spans="1:15" x14ac:dyDescent="0.25">
      <c r="A45" s="19" t="s">
        <v>70</v>
      </c>
      <c r="B45" s="34" t="s">
        <v>71</v>
      </c>
      <c r="C45" s="35"/>
      <c r="D45" s="33">
        <v>36000</v>
      </c>
      <c r="E45" s="22"/>
      <c r="G45" s="36"/>
      <c r="H45" s="36"/>
      <c r="L45" s="3"/>
    </row>
    <row r="46" spans="1:15" x14ac:dyDescent="0.25">
      <c r="A46" s="19"/>
      <c r="B46" s="34"/>
      <c r="C46" s="35"/>
      <c r="D46" s="33"/>
      <c r="E46" s="22"/>
      <c r="G46" s="36"/>
      <c r="H46" s="36"/>
      <c r="L46" s="3"/>
    </row>
    <row r="47" spans="1:15" x14ac:dyDescent="0.25">
      <c r="A47" s="14" t="s">
        <v>72</v>
      </c>
      <c r="B47" s="9" t="s">
        <v>73</v>
      </c>
      <c r="C47" s="22"/>
      <c r="D47" s="17">
        <f>D48</f>
        <v>6571677.4600000009</v>
      </c>
      <c r="E47" s="28"/>
      <c r="G47" s="36"/>
      <c r="H47" s="36"/>
      <c r="L47" s="3"/>
    </row>
    <row r="48" spans="1:15" ht="25.5" x14ac:dyDescent="0.25">
      <c r="A48" s="14" t="s">
        <v>74</v>
      </c>
      <c r="B48" s="9" t="s">
        <v>75</v>
      </c>
      <c r="C48" s="22"/>
      <c r="D48" s="17">
        <f>D49</f>
        <v>6571677.4600000009</v>
      </c>
      <c r="E48" s="28"/>
      <c r="G48" s="36"/>
      <c r="H48" s="36"/>
      <c r="L48" s="3"/>
    </row>
    <row r="49" spans="1:12" ht="25.5" x14ac:dyDescent="0.25">
      <c r="A49" s="14" t="s">
        <v>76</v>
      </c>
      <c r="B49" s="9" t="s">
        <v>75</v>
      </c>
      <c r="C49" s="22"/>
      <c r="D49" s="17">
        <f>D50+D51</f>
        <v>6571677.4600000009</v>
      </c>
      <c r="E49" s="28"/>
      <c r="G49" s="36"/>
      <c r="H49" s="36"/>
      <c r="L49" s="3"/>
    </row>
    <row r="50" spans="1:12" x14ac:dyDescent="0.25">
      <c r="A50" s="19" t="s">
        <v>77</v>
      </c>
      <c r="B50" s="25" t="s">
        <v>78</v>
      </c>
      <c r="C50" s="22"/>
      <c r="D50" s="21">
        <f>14915073.91+21240+21240+82135.19+2826778.97-796199.88-10498590.73</f>
        <v>6571677.4600000009</v>
      </c>
      <c r="E50" s="22"/>
      <c r="G50" s="36"/>
      <c r="H50" s="36"/>
      <c r="J50" t="s">
        <v>79</v>
      </c>
      <c r="L50"/>
    </row>
    <row r="51" spans="1:12" x14ac:dyDescent="0.25">
      <c r="A51" s="19" t="s">
        <v>80</v>
      </c>
      <c r="B51" s="25" t="s">
        <v>81</v>
      </c>
      <c r="C51" s="22"/>
      <c r="D51" s="21">
        <f>192918.48-192918.48</f>
        <v>0</v>
      </c>
      <c r="E51" s="22"/>
      <c r="G51" s="36"/>
      <c r="H51" s="36"/>
      <c r="L51" s="3"/>
    </row>
    <row r="52" spans="1:12" x14ac:dyDescent="0.25">
      <c r="A52" s="19"/>
      <c r="B52" s="25"/>
      <c r="C52" s="22"/>
      <c r="D52" s="21"/>
      <c r="E52" s="22"/>
      <c r="G52" s="36"/>
      <c r="H52" s="36"/>
      <c r="L52" s="3"/>
    </row>
    <row r="53" spans="1:12" x14ac:dyDescent="0.25">
      <c r="A53" s="19"/>
      <c r="B53" s="25"/>
      <c r="C53" s="22"/>
      <c r="D53" s="21"/>
      <c r="E53" s="22"/>
      <c r="G53" s="36"/>
      <c r="H53" s="36"/>
      <c r="L53" s="3"/>
    </row>
    <row r="54" spans="1:12" ht="25.5" customHeight="1" x14ac:dyDescent="0.25">
      <c r="A54" s="19"/>
      <c r="B54" s="25"/>
      <c r="C54" s="22"/>
      <c r="D54" s="21"/>
      <c r="E54" s="22"/>
      <c r="G54" s="36"/>
      <c r="H54" s="36"/>
      <c r="J54" s="18"/>
      <c r="L54"/>
    </row>
    <row r="55" spans="1:12" ht="15" customHeight="1" x14ac:dyDescent="0.25">
      <c r="A55" s="19"/>
      <c r="B55" s="25"/>
      <c r="C55" s="22"/>
      <c r="D55" s="21"/>
      <c r="E55" s="22"/>
      <c r="G55" s="36"/>
      <c r="H55" s="36"/>
      <c r="L55" s="3"/>
    </row>
    <row r="56" spans="1:12" ht="15" customHeight="1" x14ac:dyDescent="0.25">
      <c r="A56" s="19"/>
      <c r="B56" s="25"/>
      <c r="C56" s="22"/>
      <c r="D56" s="21"/>
      <c r="E56" s="22"/>
      <c r="G56" s="36"/>
      <c r="H56" s="36"/>
      <c r="L56" s="3"/>
    </row>
    <row r="57" spans="1:12" ht="15" customHeight="1" x14ac:dyDescent="0.25">
      <c r="A57" s="14" t="s">
        <v>82</v>
      </c>
      <c r="B57" s="9" t="s">
        <v>83</v>
      </c>
      <c r="C57" s="22"/>
      <c r="D57" s="21"/>
      <c r="E57" s="17">
        <f>+D58</f>
        <v>3277334.8000000003</v>
      </c>
      <c r="G57" s="36"/>
      <c r="H57" s="36"/>
      <c r="L57" s="3"/>
    </row>
    <row r="58" spans="1:12" ht="25.5" customHeight="1" x14ac:dyDescent="0.25">
      <c r="A58" s="14" t="s">
        <v>84</v>
      </c>
      <c r="B58" s="9" t="s">
        <v>85</v>
      </c>
      <c r="C58" s="22"/>
      <c r="D58" s="17">
        <f>2386933.83-1450693.87+1450693.87+1881461.66-265797.58-204592.18-219049.46-201660.46-277184.24+801585.59-229230.27+507429.49+468626.38-268486.52-546902.72-252664.52+492.57-306961.7+3334.93</f>
        <v>3277334.8000000003</v>
      </c>
      <c r="E58" s="22"/>
      <c r="G58" s="36"/>
      <c r="H58" s="36"/>
      <c r="J58" s="18"/>
      <c r="L58" s="3"/>
    </row>
    <row r="59" spans="1:12" ht="15" hidden="1" customHeight="1" x14ac:dyDescent="0.25">
      <c r="A59" s="14" t="s">
        <v>86</v>
      </c>
      <c r="B59" s="9" t="s">
        <v>87</v>
      </c>
      <c r="C59" s="22"/>
      <c r="D59" s="21">
        <f>D60</f>
        <v>0</v>
      </c>
      <c r="E59" s="22"/>
      <c r="G59" s="36"/>
      <c r="H59" s="36"/>
      <c r="L59" s="3"/>
    </row>
    <row r="60" spans="1:12" ht="15" hidden="1" customHeight="1" x14ac:dyDescent="0.25">
      <c r="A60" s="19" t="s">
        <v>88</v>
      </c>
      <c r="B60" s="25" t="s">
        <v>87</v>
      </c>
      <c r="C60" s="22"/>
      <c r="D60" s="21"/>
      <c r="E60" s="22"/>
      <c r="G60" s="36"/>
      <c r="H60" s="36"/>
      <c r="L60" s="3"/>
    </row>
    <row r="61" spans="1:12" ht="15" hidden="1" customHeight="1" x14ac:dyDescent="0.25">
      <c r="A61" s="14" t="s">
        <v>89</v>
      </c>
      <c r="B61" s="9" t="s">
        <v>90</v>
      </c>
      <c r="C61" s="22"/>
      <c r="D61" s="21">
        <f>D62</f>
        <v>0</v>
      </c>
      <c r="E61" s="22"/>
      <c r="G61" s="36"/>
      <c r="H61" s="36"/>
      <c r="L61" s="3"/>
    </row>
    <row r="62" spans="1:12" ht="15" hidden="1" customHeight="1" x14ac:dyDescent="0.25">
      <c r="A62" s="19" t="s">
        <v>91</v>
      </c>
      <c r="B62" s="25" t="s">
        <v>90</v>
      </c>
      <c r="C62" s="22"/>
      <c r="D62" s="21"/>
      <c r="E62" s="22"/>
      <c r="G62" s="36"/>
      <c r="H62" s="36"/>
      <c r="L62" s="3"/>
    </row>
    <row r="63" spans="1:12" hidden="1" x14ac:dyDescent="0.25">
      <c r="A63" s="14" t="s">
        <v>92</v>
      </c>
      <c r="B63" s="9" t="s">
        <v>93</v>
      </c>
      <c r="C63" s="22"/>
      <c r="D63" s="21">
        <f>D64</f>
        <v>0</v>
      </c>
      <c r="E63" s="22"/>
      <c r="G63" s="36"/>
      <c r="H63" s="36"/>
      <c r="L63" s="3"/>
    </row>
    <row r="64" spans="1:12" hidden="1" x14ac:dyDescent="0.25">
      <c r="A64" s="19" t="s">
        <v>94</v>
      </c>
      <c r="B64" s="25" t="s">
        <v>93</v>
      </c>
      <c r="C64" s="22"/>
      <c r="D64" s="21"/>
      <c r="E64" s="22"/>
      <c r="G64" s="36"/>
      <c r="H64" s="36"/>
      <c r="L64" s="3"/>
    </row>
    <row r="65" spans="1:12" hidden="1" x14ac:dyDescent="0.25">
      <c r="A65" s="14" t="s">
        <v>95</v>
      </c>
      <c r="B65" s="9" t="s">
        <v>96</v>
      </c>
      <c r="C65" s="22"/>
      <c r="D65" s="21">
        <f>+D66</f>
        <v>0</v>
      </c>
      <c r="E65" s="22"/>
      <c r="G65" s="36"/>
      <c r="H65" s="36"/>
      <c r="I65" s="36"/>
      <c r="L65" s="3"/>
    </row>
    <row r="66" spans="1:12" hidden="1" x14ac:dyDescent="0.25">
      <c r="A66" s="19" t="s">
        <v>97</v>
      </c>
      <c r="B66" s="25" t="s">
        <v>96</v>
      </c>
      <c r="C66" s="22"/>
      <c r="D66" s="21"/>
      <c r="E66" s="22"/>
      <c r="G66" s="36"/>
      <c r="H66" s="36"/>
      <c r="I66" s="36"/>
      <c r="L66" s="3"/>
    </row>
    <row r="67" spans="1:12" hidden="1" x14ac:dyDescent="0.25">
      <c r="A67" s="19"/>
      <c r="B67" s="25"/>
      <c r="C67" s="22"/>
      <c r="D67" s="21"/>
      <c r="E67" s="22"/>
      <c r="G67" s="36"/>
      <c r="H67" s="36"/>
      <c r="I67" s="12"/>
      <c r="K67" s="39"/>
      <c r="L67" s="3"/>
    </row>
    <row r="68" spans="1:12" x14ac:dyDescent="0.25">
      <c r="A68" s="19"/>
      <c r="B68" s="25"/>
      <c r="C68" s="22"/>
      <c r="D68" s="21"/>
      <c r="E68" s="22"/>
      <c r="G68" s="36"/>
      <c r="H68" s="36"/>
      <c r="J68" s="27"/>
      <c r="K68" s="39"/>
      <c r="L68" s="40"/>
    </row>
    <row r="69" spans="1:12" x14ac:dyDescent="0.25">
      <c r="A69" s="19">
        <v>1.2</v>
      </c>
      <c r="B69" s="9" t="s">
        <v>98</v>
      </c>
      <c r="C69" s="22"/>
      <c r="D69" s="21"/>
      <c r="E69" s="17">
        <f>E70+E111</f>
        <v>53183428.429999985</v>
      </c>
      <c r="G69" s="36"/>
      <c r="H69" s="36"/>
      <c r="J69" s="27"/>
      <c r="K69" s="27"/>
      <c r="L69" s="40"/>
    </row>
    <row r="70" spans="1:12" x14ac:dyDescent="0.25">
      <c r="A70" s="14" t="s">
        <v>99</v>
      </c>
      <c r="B70" s="9" t="s">
        <v>100</v>
      </c>
      <c r="C70" s="22"/>
      <c r="D70" s="6"/>
      <c r="E70" s="17">
        <f>D71</f>
        <v>48080181.219999984</v>
      </c>
      <c r="G70" s="36"/>
      <c r="H70" s="36"/>
      <c r="J70" s="27"/>
      <c r="K70" s="27"/>
      <c r="L70" s="40"/>
    </row>
    <row r="71" spans="1:12" ht="25.5" x14ac:dyDescent="0.25">
      <c r="A71" s="14" t="s">
        <v>101</v>
      </c>
      <c r="B71" s="9" t="s">
        <v>102</v>
      </c>
      <c r="C71" s="22"/>
      <c r="D71" s="17">
        <f>+D72+D73+D79+D82+D84+D86+D87+D88+D89+D90+D91+D93</f>
        <v>48080181.219999984</v>
      </c>
      <c r="E71" s="22"/>
      <c r="G71" s="36"/>
      <c r="H71" s="36"/>
      <c r="J71" s="27"/>
      <c r="L71" s="40"/>
    </row>
    <row r="72" spans="1:12" x14ac:dyDescent="0.25">
      <c r="A72" s="14" t="s">
        <v>103</v>
      </c>
      <c r="B72" s="9" t="s">
        <v>104</v>
      </c>
      <c r="C72" s="22"/>
      <c r="D72" s="17">
        <v>38787166.299999997</v>
      </c>
      <c r="E72" s="22"/>
      <c r="G72" s="36"/>
      <c r="H72" s="36"/>
      <c r="J72" s="27"/>
      <c r="L72" s="40"/>
    </row>
    <row r="73" spans="1:12" ht="25.5" x14ac:dyDescent="0.25">
      <c r="A73" s="14" t="s">
        <v>105</v>
      </c>
      <c r="B73" s="9" t="s">
        <v>106</v>
      </c>
      <c r="C73" s="22"/>
      <c r="D73" s="17">
        <f>SUM(D74:D78)</f>
        <v>40145843.660000004</v>
      </c>
      <c r="E73" s="22"/>
      <c r="G73" s="36"/>
      <c r="H73" s="36"/>
      <c r="J73" s="27"/>
      <c r="L73" s="40"/>
    </row>
    <row r="74" spans="1:12" x14ac:dyDescent="0.25">
      <c r="A74" s="19" t="s">
        <v>107</v>
      </c>
      <c r="B74" s="25" t="s">
        <v>108</v>
      </c>
      <c r="C74" s="22"/>
      <c r="D74" s="21">
        <f>8627192.92+11434744.89-25752+2194.8-2194.8</f>
        <v>20036185.810000002</v>
      </c>
      <c r="E74" s="22"/>
      <c r="G74" s="36"/>
      <c r="H74" s="36"/>
      <c r="J74" s="27"/>
      <c r="L74" s="40"/>
    </row>
    <row r="75" spans="1:12" x14ac:dyDescent="0.25">
      <c r="A75" s="19" t="s">
        <v>109</v>
      </c>
      <c r="B75" s="25" t="s">
        <v>110</v>
      </c>
      <c r="C75" s="22"/>
      <c r="D75" s="21">
        <v>125434</v>
      </c>
      <c r="E75" s="22"/>
      <c r="G75" s="36"/>
      <c r="H75" s="36"/>
      <c r="J75" s="27"/>
      <c r="L75" s="40"/>
    </row>
    <row r="76" spans="1:12" x14ac:dyDescent="0.25">
      <c r="A76" s="19" t="s">
        <v>111</v>
      </c>
      <c r="B76" s="25" t="s">
        <v>112</v>
      </c>
      <c r="C76" s="22"/>
      <c r="D76" s="21">
        <f>12028503.67+192918.51+129997.06+69030-57230</f>
        <v>12363219.24</v>
      </c>
      <c r="E76" s="22"/>
      <c r="G76" s="36"/>
      <c r="H76" s="36"/>
      <c r="J76" s="27"/>
      <c r="L76" s="40"/>
    </row>
    <row r="77" spans="1:12" x14ac:dyDescent="0.25">
      <c r="A77" s="19" t="s">
        <v>113</v>
      </c>
      <c r="B77" s="25" t="s">
        <v>114</v>
      </c>
      <c r="C77" s="22"/>
      <c r="D77" s="21">
        <f>5401729.03+2194.8+219075.26</f>
        <v>5622999.0899999999</v>
      </c>
      <c r="E77" s="22"/>
      <c r="G77" s="36"/>
      <c r="H77" s="36"/>
      <c r="J77" s="27"/>
      <c r="L77" s="40"/>
    </row>
    <row r="78" spans="1:12" ht="25.5" x14ac:dyDescent="0.25">
      <c r="A78" s="19" t="s">
        <v>115</v>
      </c>
      <c r="B78" s="25" t="s">
        <v>116</v>
      </c>
      <c r="C78" s="22"/>
      <c r="D78" s="21">
        <f>1899935.72-2950+101019.8</f>
        <v>1998005.52</v>
      </c>
      <c r="E78" s="22"/>
      <c r="G78" s="36"/>
      <c r="H78" s="36"/>
      <c r="J78" s="27"/>
      <c r="L78" s="40"/>
    </row>
    <row r="79" spans="1:12" ht="25.5" x14ac:dyDescent="0.25">
      <c r="A79" s="14" t="s">
        <v>117</v>
      </c>
      <c r="B79" s="9" t="s">
        <v>118</v>
      </c>
      <c r="C79" s="22"/>
      <c r="D79" s="17">
        <f>SUM(D80:D81)</f>
        <v>614334.41</v>
      </c>
      <c r="E79" s="22"/>
      <c r="G79" s="36"/>
      <c r="H79" s="36"/>
      <c r="J79" s="27"/>
      <c r="L79" s="40"/>
    </row>
    <row r="80" spans="1:12" ht="23.25" customHeight="1" x14ac:dyDescent="0.25">
      <c r="A80" s="19" t="s">
        <v>119</v>
      </c>
      <c r="B80" s="25" t="s">
        <v>120</v>
      </c>
      <c r="C80" s="22"/>
      <c r="D80" s="21">
        <v>606958.73</v>
      </c>
      <c r="E80" s="22"/>
      <c r="G80" s="36"/>
      <c r="H80" s="36"/>
      <c r="J80" s="27"/>
      <c r="L80" s="40"/>
    </row>
    <row r="81" spans="1:15" ht="25.5" x14ac:dyDescent="0.25">
      <c r="A81" s="19" t="s">
        <v>121</v>
      </c>
      <c r="B81" s="25" t="s">
        <v>122</v>
      </c>
      <c r="C81" s="22"/>
      <c r="D81" s="21">
        <v>7375.68</v>
      </c>
      <c r="E81" s="22"/>
      <c r="G81" s="36"/>
      <c r="H81" s="36"/>
      <c r="L81" s="3"/>
    </row>
    <row r="82" spans="1:15" ht="25.5" x14ac:dyDescent="0.25">
      <c r="A82" s="14" t="s">
        <v>123</v>
      </c>
      <c r="B82" s="9" t="s">
        <v>124</v>
      </c>
      <c r="C82" s="22"/>
      <c r="D82" s="17">
        <f>+D83</f>
        <v>87883.28</v>
      </c>
      <c r="E82" s="22"/>
      <c r="G82" s="36"/>
      <c r="H82" s="36"/>
      <c r="L82" s="3"/>
    </row>
    <row r="83" spans="1:15" x14ac:dyDescent="0.25">
      <c r="A83" s="19" t="s">
        <v>125</v>
      </c>
      <c r="B83" s="25" t="s">
        <v>126</v>
      </c>
      <c r="C83" s="22"/>
      <c r="D83" s="21">
        <f>13953.5+73929.78</f>
        <v>87883.28</v>
      </c>
      <c r="E83" s="22"/>
      <c r="G83" s="36"/>
      <c r="H83" s="36"/>
      <c r="L83" s="3"/>
    </row>
    <row r="84" spans="1:15" ht="25.5" x14ac:dyDescent="0.25">
      <c r="A84" s="14" t="s">
        <v>127</v>
      </c>
      <c r="B84" s="9" t="s">
        <v>128</v>
      </c>
      <c r="C84" s="22"/>
      <c r="D84" s="17">
        <f>D85</f>
        <v>44149544.399999999</v>
      </c>
      <c r="E84" s="22"/>
      <c r="G84" s="36"/>
      <c r="H84" s="36"/>
      <c r="L84" s="3"/>
    </row>
    <row r="85" spans="1:15" x14ac:dyDescent="0.25">
      <c r="A85" s="19" t="s">
        <v>129</v>
      </c>
      <c r="B85" s="25" t="s">
        <v>130</v>
      </c>
      <c r="C85" s="22"/>
      <c r="D85" s="21">
        <f>44057543.99+92000.41</f>
        <v>44149544.399999999</v>
      </c>
      <c r="E85" s="22"/>
      <c r="G85" s="36"/>
      <c r="H85" s="36"/>
      <c r="L85" s="3"/>
    </row>
    <row r="86" spans="1:15" x14ac:dyDescent="0.25">
      <c r="A86" s="14" t="s">
        <v>131</v>
      </c>
      <c r="B86" s="9" t="s">
        <v>132</v>
      </c>
      <c r="C86" s="22"/>
      <c r="D86" s="17">
        <f>194771.99+13950+4985</f>
        <v>213706.99</v>
      </c>
      <c r="E86" s="22"/>
      <c r="G86" s="36"/>
      <c r="H86" s="36"/>
      <c r="L86" s="3"/>
    </row>
    <row r="87" spans="1:15" ht="38.25" x14ac:dyDescent="0.25">
      <c r="A87" s="14" t="s">
        <v>133</v>
      </c>
      <c r="B87" s="9" t="s">
        <v>134</v>
      </c>
      <c r="C87" s="22"/>
      <c r="D87" s="17">
        <f>51536.5-2194.8</f>
        <v>49341.7</v>
      </c>
      <c r="E87" s="22"/>
      <c r="G87" s="36"/>
      <c r="H87" s="36"/>
      <c r="L87" s="3"/>
    </row>
    <row r="88" spans="1:15" ht="25.5" x14ac:dyDescent="0.25">
      <c r="A88" s="14" t="s">
        <v>135</v>
      </c>
      <c r="B88" s="9" t="s">
        <v>136</v>
      </c>
      <c r="C88" s="22"/>
      <c r="D88" s="17">
        <f>38447.22+5140</f>
        <v>43587.22</v>
      </c>
      <c r="E88" s="22"/>
      <c r="G88" s="36"/>
      <c r="H88" s="36"/>
      <c r="K88" s="18"/>
      <c r="L88" s="3"/>
      <c r="O88" s="3"/>
    </row>
    <row r="89" spans="1:15" ht="25.5" x14ac:dyDescent="0.25">
      <c r="A89" s="14" t="s">
        <v>137</v>
      </c>
      <c r="B89" s="9" t="s">
        <v>138</v>
      </c>
      <c r="C89" s="22"/>
      <c r="D89" s="17">
        <v>55596.73</v>
      </c>
      <c r="E89" s="22"/>
      <c r="G89" s="36"/>
      <c r="H89" s="36"/>
      <c r="L89" s="3"/>
    </row>
    <row r="90" spans="1:15" x14ac:dyDescent="0.25">
      <c r="A90" s="14" t="s">
        <v>139</v>
      </c>
      <c r="B90" s="9" t="s">
        <v>140</v>
      </c>
      <c r="C90" s="22"/>
      <c r="D90" s="17">
        <f>60045+1042726.77</f>
        <v>1102771.77</v>
      </c>
      <c r="E90" s="22"/>
      <c r="G90" s="36"/>
      <c r="H90" s="36"/>
      <c r="I90" s="12"/>
      <c r="K90" s="41"/>
      <c r="L90" s="3"/>
      <c r="O90" s="18"/>
    </row>
    <row r="91" spans="1:15" x14ac:dyDescent="0.25">
      <c r="A91" s="14" t="s">
        <v>141</v>
      </c>
      <c r="B91" s="9" t="s">
        <v>142</v>
      </c>
      <c r="C91" s="22"/>
      <c r="D91" s="17">
        <v>643334.55000000005</v>
      </c>
      <c r="E91" s="22"/>
      <c r="G91" s="36"/>
      <c r="H91" s="36"/>
      <c r="I91" s="12"/>
      <c r="L91" s="3"/>
      <c r="O91" s="18"/>
    </row>
    <row r="92" spans="1:15" x14ac:dyDescent="0.25">
      <c r="A92" s="19"/>
      <c r="B92" s="25"/>
      <c r="C92" s="22"/>
      <c r="D92" s="21"/>
      <c r="E92" s="22"/>
      <c r="G92" s="36"/>
      <c r="H92" s="36"/>
      <c r="L92" s="3"/>
    </row>
    <row r="93" spans="1:15" x14ac:dyDescent="0.25">
      <c r="A93" s="14"/>
      <c r="B93" s="9" t="s">
        <v>143</v>
      </c>
      <c r="C93" s="22"/>
      <c r="D93" s="17">
        <f>SUM(D94:D109)</f>
        <v>-77812929.790000021</v>
      </c>
      <c r="E93" s="6"/>
      <c r="G93" s="36"/>
      <c r="H93" s="36"/>
      <c r="L93" s="3"/>
    </row>
    <row r="94" spans="1:15" x14ac:dyDescent="0.25">
      <c r="A94" s="19" t="s">
        <v>144</v>
      </c>
      <c r="B94" s="25" t="s">
        <v>145</v>
      </c>
      <c r="C94" s="22"/>
      <c r="D94" s="21">
        <f>-17932429.9-64645.28-64645.28-64645.28-64645.28-64645.28-64645.28-64645.28</f>
        <v>-18384946.860000007</v>
      </c>
      <c r="E94" s="22"/>
      <c r="G94" s="36"/>
      <c r="H94" s="21"/>
      <c r="L94" s="3"/>
    </row>
    <row r="95" spans="1:15" ht="25.5" x14ac:dyDescent="0.25">
      <c r="A95" s="19" t="s">
        <v>146</v>
      </c>
      <c r="B95" s="25" t="s">
        <v>147</v>
      </c>
      <c r="C95" s="22"/>
      <c r="D95" s="21">
        <f>-15546103.55-62178.47-25749-62178.48-62178.47-62178.47-62178.48-61611.32-17448.69</f>
        <v>-15961804.930000003</v>
      </c>
      <c r="E95" s="22"/>
      <c r="G95" s="36"/>
      <c r="H95" s="21"/>
      <c r="L95" s="3"/>
    </row>
    <row r="96" spans="1:15" ht="25.5" x14ac:dyDescent="0.25">
      <c r="A96" s="19" t="s">
        <v>148</v>
      </c>
      <c r="B96" s="25" t="s">
        <v>149</v>
      </c>
      <c r="C96" s="22"/>
      <c r="D96" s="21">
        <f>-61041.73-1045.19-1045.19-1045.19-1045.19-1045.19-1045.2-1045.19</f>
        <v>-68358.070000000007</v>
      </c>
      <c r="E96" s="22"/>
      <c r="G96" s="36"/>
      <c r="H96" s="21"/>
      <c r="L96" s="3"/>
    </row>
    <row r="97" spans="1:13" ht="25.5" x14ac:dyDescent="0.25">
      <c r="A97" s="19" t="s">
        <v>150</v>
      </c>
      <c r="B97" s="25" t="s">
        <v>151</v>
      </c>
      <c r="C97" s="22"/>
      <c r="D97" s="21">
        <f>-9163142.29-202089.18-202089.18-191718.65-177987.85-186987.88-181598.74+57229+930655.93</f>
        <v>-9317728.8399999999</v>
      </c>
      <c r="E97" s="22"/>
      <c r="G97" s="36"/>
      <c r="H97" s="21"/>
      <c r="L97" s="3"/>
    </row>
    <row r="98" spans="1:13" ht="25.5" x14ac:dyDescent="0.25">
      <c r="A98" s="19" t="s">
        <v>152</v>
      </c>
      <c r="B98" s="25" t="s">
        <v>153</v>
      </c>
      <c r="C98" s="22"/>
      <c r="D98" s="21">
        <f>-2192130.6-42141.97-43967.59-43967.59-43967.58-43967.59-44809.41-44809.41</f>
        <v>-2499761.7400000002</v>
      </c>
      <c r="E98" s="22"/>
      <c r="G98" s="36"/>
      <c r="H98" s="21"/>
      <c r="L98" s="3"/>
    </row>
    <row r="99" spans="1:13" ht="25.5" x14ac:dyDescent="0.25">
      <c r="A99" s="19" t="s">
        <v>154</v>
      </c>
      <c r="B99" s="25" t="s">
        <v>155</v>
      </c>
      <c r="C99" s="22"/>
      <c r="D99" s="21">
        <f>-850640.33-25071.62-2949-25071.62-25071.61-25071.62-25071.62-25071.62+38014.75</f>
        <v>-966004.28999999992</v>
      </c>
      <c r="E99" s="22"/>
      <c r="G99" s="36"/>
      <c r="H99" s="21"/>
      <c r="L99" s="3"/>
    </row>
    <row r="100" spans="1:13" x14ac:dyDescent="0.25">
      <c r="A100" s="19" t="s">
        <v>156</v>
      </c>
      <c r="B100" s="25" t="s">
        <v>120</v>
      </c>
      <c r="C100" s="22"/>
      <c r="D100" s="21">
        <f>-260484.41-8249.24-8249.23-8249.23-8249.23-8249.23-8249.23-8249.24</f>
        <v>-318229.03999999992</v>
      </c>
      <c r="E100" s="22"/>
      <c r="G100" s="36"/>
      <c r="H100" s="21"/>
      <c r="L100" s="3"/>
    </row>
    <row r="101" spans="1:13" ht="25.5" x14ac:dyDescent="0.25">
      <c r="A101" s="19" t="s">
        <v>157</v>
      </c>
      <c r="B101" s="25" t="s">
        <v>122</v>
      </c>
      <c r="C101" s="22"/>
      <c r="D101" s="21">
        <f>-860.14-61.44-61.44-61.44-61.44-61.44-61.44-61.43</f>
        <v>-1290.2100000000003</v>
      </c>
      <c r="E101" s="22"/>
      <c r="G101" s="36"/>
      <c r="H101" s="21"/>
      <c r="L101" s="3"/>
    </row>
    <row r="102" spans="1:13" ht="25.5" x14ac:dyDescent="0.25">
      <c r="A102" s="19" t="s">
        <v>158</v>
      </c>
      <c r="B102" s="25" t="s">
        <v>159</v>
      </c>
      <c r="C102" s="22"/>
      <c r="D102" s="21">
        <f>-32911.13-992.1-153.87-992.11-153.88-992.11-153.87-992.11-153.88-1145.97-992.11-153.88+11925.69-153.87</f>
        <v>-28015.199999999993</v>
      </c>
      <c r="E102" s="22"/>
      <c r="G102" s="36"/>
      <c r="H102" s="21"/>
      <c r="L102" s="3"/>
    </row>
    <row r="103" spans="1:13" ht="29.25" customHeight="1" x14ac:dyDescent="0.25">
      <c r="A103" s="19" t="s">
        <v>160</v>
      </c>
      <c r="B103" s="25" t="s">
        <v>161</v>
      </c>
      <c r="C103" s="22"/>
      <c r="D103" s="21">
        <f>-25646942.87-191922.43-43704.4-58.09-163460.97-399145.9-399145.91-399145.89-399145.89-399145.9-399145.89</f>
        <v>-28440964.139999997</v>
      </c>
      <c r="E103" s="22"/>
      <c r="G103" s="36"/>
      <c r="H103" s="21"/>
      <c r="L103" s="3"/>
    </row>
    <row r="104" spans="1:13" ht="30.75" customHeight="1" x14ac:dyDescent="0.25">
      <c r="A104" s="19" t="s">
        <v>162</v>
      </c>
      <c r="B104" s="25" t="s">
        <v>163</v>
      </c>
      <c r="C104" s="22"/>
      <c r="D104" s="21">
        <f>-54586.25-1442.83-1481.16-1600.61-1600.61-1600.6-1600.61-1600.61</f>
        <v>-65513.280000000006</v>
      </c>
      <c r="E104" s="22"/>
      <c r="G104" s="36"/>
      <c r="H104" s="21"/>
      <c r="L104" s="3"/>
    </row>
    <row r="105" spans="1:13" ht="38.25" customHeight="1" x14ac:dyDescent="0.25">
      <c r="A105" s="19" t="s">
        <v>164</v>
      </c>
      <c r="B105" s="25" t="s">
        <v>165</v>
      </c>
      <c r="C105" s="22"/>
      <c r="D105" s="21">
        <f>-7148.39-411.05-411.05-411.04-411.05-411.05-411.04-411.05</f>
        <v>-10025.719999999999</v>
      </c>
      <c r="E105" s="22"/>
      <c r="G105" s="36"/>
      <c r="H105" s="21"/>
      <c r="L105" s="3"/>
    </row>
    <row r="106" spans="1:13" ht="38.25" x14ac:dyDescent="0.25">
      <c r="A106" s="19" t="s">
        <v>166</v>
      </c>
      <c r="B106" s="25" t="s">
        <v>167</v>
      </c>
      <c r="C106" s="22"/>
      <c r="D106" s="21">
        <f>-17906.86-933.56-1076.32-1076.31-1076.31-1076.31-1076.31-1076.31</f>
        <v>-25298.290000000008</v>
      </c>
      <c r="E106" s="22"/>
      <c r="G106" s="36"/>
      <c r="H106" s="21"/>
      <c r="L106" s="3"/>
    </row>
    <row r="107" spans="1:13" ht="31.5" customHeight="1" x14ac:dyDescent="0.25">
      <c r="A107" s="19" t="s">
        <v>168</v>
      </c>
      <c r="B107" s="25" t="s">
        <v>169</v>
      </c>
      <c r="C107" s="22"/>
      <c r="D107" s="21">
        <f>-4169.68-463.3-463.29-463.3-463.3-463.3-463.3-463.29</f>
        <v>-7412.7600000000011</v>
      </c>
      <c r="E107" s="22"/>
      <c r="G107" s="36"/>
      <c r="H107" s="21"/>
      <c r="L107" s="3"/>
    </row>
    <row r="108" spans="1:13" ht="31.5" customHeight="1" x14ac:dyDescent="0.25">
      <c r="A108" s="19" t="s">
        <v>170</v>
      </c>
      <c r="B108" s="25" t="s">
        <v>140</v>
      </c>
      <c r="C108" s="22"/>
      <c r="D108" s="21">
        <f>-1098767.83-1000.74-1000.73-1000.73-1000.74+28520.9</f>
        <v>-1074249.8700000001</v>
      </c>
      <c r="E108" s="22"/>
      <c r="G108" s="36"/>
      <c r="H108" s="21"/>
      <c r="L108" s="3"/>
    </row>
    <row r="109" spans="1:13" ht="25.5" customHeight="1" x14ac:dyDescent="0.25">
      <c r="A109" s="19" t="s">
        <v>171</v>
      </c>
      <c r="B109" s="25" t="s">
        <v>172</v>
      </c>
      <c r="C109" s="22"/>
      <c r="D109" s="21">
        <f>-640927.38-599.79-599.8-599.79-599.79</f>
        <v>-643326.55000000016</v>
      </c>
      <c r="E109" s="22"/>
      <c r="G109" s="36"/>
      <c r="H109" s="21"/>
      <c r="L109" s="3"/>
    </row>
    <row r="110" spans="1:13" x14ac:dyDescent="0.25">
      <c r="A110" s="42"/>
      <c r="B110" s="5"/>
      <c r="C110" s="5"/>
      <c r="D110" s="6"/>
      <c r="E110" s="22"/>
      <c r="G110" s="36"/>
      <c r="H110" s="21"/>
      <c r="J110" s="39"/>
      <c r="L110" s="3"/>
    </row>
    <row r="111" spans="1:13" x14ac:dyDescent="0.25">
      <c r="A111" s="14" t="s">
        <v>173</v>
      </c>
      <c r="B111" s="9" t="s">
        <v>174</v>
      </c>
      <c r="C111" s="22"/>
      <c r="D111" s="6"/>
      <c r="E111" s="17">
        <f>+D112</f>
        <v>5103247.2099999981</v>
      </c>
      <c r="G111" s="36"/>
      <c r="H111" s="21"/>
      <c r="J111" s="39"/>
      <c r="L111" s="40"/>
    </row>
    <row r="112" spans="1:13" ht="25.5" x14ac:dyDescent="0.25">
      <c r="A112" s="14" t="s">
        <v>175</v>
      </c>
      <c r="B112" s="9" t="s">
        <v>176</v>
      </c>
      <c r="C112" s="22"/>
      <c r="D112" s="17">
        <f>+D113+D117</f>
        <v>5103247.2099999981</v>
      </c>
      <c r="E112" s="22"/>
      <c r="G112" s="36"/>
      <c r="H112" s="21"/>
      <c r="J112" s="39"/>
      <c r="L112" s="3"/>
      <c r="M112" s="18"/>
    </row>
    <row r="113" spans="1:12" ht="17.25" x14ac:dyDescent="0.4">
      <c r="A113" s="19" t="s">
        <v>177</v>
      </c>
      <c r="B113" s="25" t="s">
        <v>178</v>
      </c>
      <c r="C113" s="22"/>
      <c r="D113" s="21">
        <f>130839.61+10519830.73+117858.27</f>
        <v>10768528.609999999</v>
      </c>
      <c r="E113" s="22"/>
      <c r="G113" s="36"/>
      <c r="H113" s="21"/>
      <c r="J113" s="39"/>
      <c r="L113" s="43"/>
    </row>
    <row r="114" spans="1:12" ht="17.25" hidden="1" x14ac:dyDescent="0.4">
      <c r="A114" s="19">
        <v>11040103</v>
      </c>
      <c r="B114" s="25" t="s">
        <v>179</v>
      </c>
      <c r="C114" s="22"/>
      <c r="D114" s="21"/>
      <c r="E114" s="22"/>
      <c r="G114" s="36"/>
      <c r="H114" s="21"/>
      <c r="J114" s="39"/>
      <c r="L114" s="43"/>
    </row>
    <row r="115" spans="1:12" ht="17.25" hidden="1" x14ac:dyDescent="0.4">
      <c r="A115" s="19">
        <v>11040104</v>
      </c>
      <c r="B115" s="25" t="s">
        <v>180</v>
      </c>
      <c r="C115" s="22"/>
      <c r="D115" s="21"/>
      <c r="E115" s="22"/>
      <c r="G115" s="36"/>
      <c r="H115" s="21"/>
      <c r="I115" s="12"/>
      <c r="J115" s="39"/>
      <c r="L115" s="43"/>
    </row>
    <row r="116" spans="1:12" ht="25.5" hidden="1" x14ac:dyDescent="0.25">
      <c r="A116" s="19">
        <v>11040105</v>
      </c>
      <c r="B116" s="25" t="s">
        <v>181</v>
      </c>
      <c r="C116" s="22"/>
      <c r="D116" s="21"/>
      <c r="E116" s="22"/>
      <c r="G116" s="36"/>
      <c r="H116" s="21"/>
      <c r="J116" s="39"/>
      <c r="L116" s="3"/>
    </row>
    <row r="117" spans="1:12" ht="25.5" x14ac:dyDescent="0.25">
      <c r="A117" s="19" t="s">
        <v>182</v>
      </c>
      <c r="B117" s="9" t="s">
        <v>183</v>
      </c>
      <c r="C117" s="22"/>
      <c r="D117" s="17">
        <f>-4530287.45-162142-162141.99-162141.99-162142-162141.99-162141.99-162141.99</f>
        <v>-5665281.4000000013</v>
      </c>
      <c r="E117" s="22"/>
      <c r="G117" s="36"/>
      <c r="H117" s="21"/>
      <c r="J117" s="39"/>
      <c r="L117" s="3"/>
    </row>
    <row r="118" spans="1:12" x14ac:dyDescent="0.25">
      <c r="A118" s="19"/>
      <c r="B118" s="9"/>
      <c r="C118" s="22"/>
      <c r="D118" s="22"/>
      <c r="E118" s="17"/>
      <c r="G118" s="36"/>
      <c r="H118" s="36"/>
      <c r="I118" s="12"/>
      <c r="L118" s="3"/>
    </row>
    <row r="119" spans="1:12" x14ac:dyDescent="0.25">
      <c r="A119" s="19">
        <v>2</v>
      </c>
      <c r="B119" s="9" t="s">
        <v>184</v>
      </c>
      <c r="C119" s="22"/>
      <c r="D119" s="22"/>
      <c r="E119" s="17">
        <f>D120</f>
        <v>7415630.8100000005</v>
      </c>
      <c r="G119" s="36"/>
      <c r="H119" s="36"/>
      <c r="I119" s="12"/>
      <c r="L119" s="3"/>
    </row>
    <row r="120" spans="1:12" x14ac:dyDescent="0.25">
      <c r="A120" s="19">
        <v>2.1</v>
      </c>
      <c r="B120" s="9" t="s">
        <v>185</v>
      </c>
      <c r="C120" s="22"/>
      <c r="D120" s="17">
        <f>D121+D126+D133+D138</f>
        <v>7415630.8100000005</v>
      </c>
      <c r="E120" s="17"/>
      <c r="G120" s="36"/>
      <c r="H120" s="36"/>
      <c r="I120" s="12"/>
      <c r="L120" s="3"/>
    </row>
    <row r="121" spans="1:12" x14ac:dyDescent="0.25">
      <c r="A121" s="19" t="s">
        <v>186</v>
      </c>
      <c r="B121" s="9" t="s">
        <v>187</v>
      </c>
      <c r="C121" s="22"/>
      <c r="D121" s="17">
        <f>+D122</f>
        <v>7261539.7800000003</v>
      </c>
      <c r="E121" s="17"/>
      <c r="G121" s="36"/>
      <c r="H121" s="36"/>
      <c r="I121" s="12"/>
      <c r="L121" s="3"/>
    </row>
    <row r="122" spans="1:12" s="45" customFormat="1" ht="25.5" x14ac:dyDescent="0.25">
      <c r="A122" s="19" t="s">
        <v>188</v>
      </c>
      <c r="B122" s="9" t="s">
        <v>189</v>
      </c>
      <c r="C122" s="22"/>
      <c r="D122" s="17">
        <f>+D123+D124</f>
        <v>7261539.7800000003</v>
      </c>
      <c r="E122" s="17"/>
      <c r="F122" s="1"/>
      <c r="G122" s="36"/>
      <c r="H122" s="36"/>
      <c r="I122" s="44"/>
      <c r="L122" s="29"/>
    </row>
    <row r="123" spans="1:12" x14ac:dyDescent="0.25">
      <c r="A123" s="19" t="s">
        <v>190</v>
      </c>
      <c r="B123" s="9" t="s">
        <v>191</v>
      </c>
      <c r="C123" s="22"/>
      <c r="D123" s="21">
        <f>2555717.95+2500-99120+2068737.25+71411.6+157058-2373197.1+94046+871631.93-5000-6900-2221581.92+1199189.6-94046+231016.86+217067.75+41300-1916294.85+70288.74-0.02+233640+129997.06-397440+160288.74-109586.51</f>
        <v>880725.07999999984</v>
      </c>
      <c r="E123" s="17"/>
      <c r="G123" s="36"/>
      <c r="H123" s="36"/>
      <c r="I123" s="12"/>
      <c r="L123" s="3"/>
    </row>
    <row r="124" spans="1:12" x14ac:dyDescent="0.25">
      <c r="A124" s="19" t="s">
        <v>192</v>
      </c>
      <c r="B124" s="9" t="s">
        <v>193</v>
      </c>
      <c r="C124" s="22"/>
      <c r="D124" s="21">
        <v>6380814.7000000002</v>
      </c>
      <c r="E124" s="17"/>
      <c r="G124" s="36"/>
      <c r="H124" s="36"/>
      <c r="I124" s="12"/>
      <c r="L124" s="3"/>
    </row>
    <row r="125" spans="1:12" x14ac:dyDescent="0.25">
      <c r="A125" s="19"/>
      <c r="B125" s="9"/>
      <c r="C125" s="22"/>
      <c r="D125" s="21"/>
      <c r="E125" s="17"/>
      <c r="G125" s="36"/>
      <c r="H125" s="36"/>
      <c r="I125" s="12"/>
      <c r="L125" s="3"/>
    </row>
    <row r="126" spans="1:12" ht="25.5" x14ac:dyDescent="0.25">
      <c r="A126" s="19" t="s">
        <v>194</v>
      </c>
      <c r="B126" s="9" t="s">
        <v>195</v>
      </c>
      <c r="C126" s="22"/>
      <c r="D126" s="17">
        <f>D127</f>
        <v>154091.03</v>
      </c>
      <c r="E126" s="17"/>
      <c r="G126" s="36"/>
      <c r="H126" s="36"/>
      <c r="I126" s="12"/>
      <c r="L126" s="3"/>
    </row>
    <row r="127" spans="1:12" ht="25.5" x14ac:dyDescent="0.25">
      <c r="A127" s="19" t="s">
        <v>196</v>
      </c>
      <c r="B127" s="9" t="s">
        <v>197</v>
      </c>
      <c r="C127" s="22"/>
      <c r="D127" s="17">
        <f>+D128</f>
        <v>154091.03</v>
      </c>
      <c r="E127" s="17"/>
      <c r="G127" s="36"/>
      <c r="H127" s="36"/>
      <c r="I127" s="12"/>
      <c r="L127" s="3"/>
    </row>
    <row r="128" spans="1:12" ht="25.5" x14ac:dyDescent="0.25">
      <c r="A128" s="19" t="s">
        <v>198</v>
      </c>
      <c r="B128" s="9" t="s">
        <v>199</v>
      </c>
      <c r="C128" s="22"/>
      <c r="D128" s="17">
        <f>D129+D130+D131+D132</f>
        <v>154091.03</v>
      </c>
      <c r="E128" s="17"/>
      <c r="G128" s="36"/>
      <c r="H128" s="36"/>
      <c r="I128" s="12"/>
      <c r="L128" s="3"/>
    </row>
    <row r="129" spans="1:13" x14ac:dyDescent="0.25">
      <c r="A129" s="19" t="s">
        <v>200</v>
      </c>
      <c r="B129" s="25" t="s">
        <v>201</v>
      </c>
      <c r="C129" s="22"/>
      <c r="D129" s="21">
        <f>6026.21+1547.26-6323.47+13411.48+11092.47+13786.12-25753.96+4395.37-13786.12+2343.01-6495.83+7886.69+50810.76+14618.64-2592.69</f>
        <v>70965.94</v>
      </c>
      <c r="E129" s="17"/>
      <c r="G129" s="36"/>
      <c r="H129" s="36"/>
      <c r="L129" s="3"/>
    </row>
    <row r="130" spans="1:13" x14ac:dyDescent="0.25">
      <c r="A130" s="19" t="s">
        <v>202</v>
      </c>
      <c r="B130" s="25" t="s">
        <v>203</v>
      </c>
      <c r="C130" s="22"/>
      <c r="D130" s="21">
        <v>9400</v>
      </c>
      <c r="E130" s="17"/>
      <c r="G130" s="36"/>
      <c r="H130" s="36"/>
      <c r="L130" s="3"/>
    </row>
    <row r="131" spans="1:13" ht="18.75" x14ac:dyDescent="0.3">
      <c r="A131" s="19" t="s">
        <v>204</v>
      </c>
      <c r="B131" s="25" t="s">
        <v>205</v>
      </c>
      <c r="C131" s="22"/>
      <c r="D131" s="21">
        <f>13050+1671.03-13371.04+14484.4+20840.34+9498.33-36674.74+8950.19-9498.33+4297.96-7278.76+2800.15+34384.3+32708.14-2800.15</f>
        <v>73061.820000000007</v>
      </c>
      <c r="E131" s="17"/>
      <c r="G131" s="36"/>
      <c r="H131" s="36"/>
      <c r="L131" s="3"/>
      <c r="M131" s="46"/>
    </row>
    <row r="132" spans="1:13" ht="18.75" x14ac:dyDescent="0.3">
      <c r="A132" s="19" t="s">
        <v>206</v>
      </c>
      <c r="B132" s="25" t="s">
        <v>207</v>
      </c>
      <c r="C132" s="22"/>
      <c r="D132" s="21">
        <f>635.6-635.6+663.27+477.55-477.55</f>
        <v>663.27</v>
      </c>
      <c r="E132" s="17"/>
      <c r="G132" s="36"/>
      <c r="H132" s="36"/>
      <c r="L132" s="3"/>
      <c r="M132" s="46"/>
    </row>
    <row r="133" spans="1:13" ht="25.5" x14ac:dyDescent="0.3">
      <c r="A133" s="14" t="s">
        <v>208</v>
      </c>
      <c r="B133" s="9" t="s">
        <v>209</v>
      </c>
      <c r="C133" s="22"/>
      <c r="D133" s="17">
        <f>+D134</f>
        <v>0</v>
      </c>
      <c r="E133" s="17"/>
      <c r="F133" s="47"/>
      <c r="G133" s="48"/>
      <c r="H133" s="48"/>
      <c r="L133" s="3"/>
      <c r="M133" s="46"/>
    </row>
    <row r="134" spans="1:13" ht="25.5" x14ac:dyDescent="0.3">
      <c r="A134" s="19" t="s">
        <v>210</v>
      </c>
      <c r="B134" s="25" t="s">
        <v>211</v>
      </c>
      <c r="C134" s="22"/>
      <c r="D134" s="21">
        <f>+D135</f>
        <v>0</v>
      </c>
      <c r="E134" s="17"/>
      <c r="G134" s="36"/>
      <c r="H134" s="36"/>
      <c r="L134" s="3"/>
      <c r="M134" s="46"/>
    </row>
    <row r="135" spans="1:13" x14ac:dyDescent="0.25">
      <c r="A135" s="19" t="s">
        <v>212</v>
      </c>
      <c r="B135" s="25" t="s">
        <v>213</v>
      </c>
      <c r="C135" s="22"/>
      <c r="D135" s="21">
        <f>11000-11000</f>
        <v>0</v>
      </c>
      <c r="E135" s="17"/>
      <c r="G135" s="36"/>
      <c r="H135" s="36"/>
      <c r="L135" s="3"/>
      <c r="M135" s="49">
        <v>65383387.790000036</v>
      </c>
    </row>
    <row r="136" spans="1:13" x14ac:dyDescent="0.25">
      <c r="A136" s="19"/>
      <c r="B136" s="25"/>
      <c r="C136" s="22"/>
      <c r="D136" s="21"/>
      <c r="E136" s="17"/>
      <c r="G136" s="36"/>
      <c r="H136" s="36"/>
      <c r="L136" s="3"/>
      <c r="M136" s="49">
        <v>64329165.399999999</v>
      </c>
    </row>
    <row r="137" spans="1:13" x14ac:dyDescent="0.25">
      <c r="A137" s="14" t="s">
        <v>214</v>
      </c>
      <c r="B137" s="9" t="s">
        <v>215</v>
      </c>
      <c r="C137" s="22"/>
      <c r="D137" s="17">
        <f>+D138</f>
        <v>0</v>
      </c>
      <c r="E137" s="17"/>
      <c r="G137" s="36"/>
      <c r="H137" s="36"/>
      <c r="L137" s="3"/>
      <c r="M137" s="49"/>
    </row>
    <row r="138" spans="1:13" x14ac:dyDescent="0.25">
      <c r="A138" s="14" t="s">
        <v>216</v>
      </c>
      <c r="B138" s="9" t="s">
        <v>217</v>
      </c>
      <c r="C138" s="22"/>
      <c r="D138" s="17">
        <f>+D139</f>
        <v>0</v>
      </c>
      <c r="E138" s="17"/>
      <c r="G138" s="36"/>
      <c r="H138" s="36"/>
      <c r="K138" s="50"/>
      <c r="L138" s="3"/>
      <c r="M138" s="51">
        <v>1112000</v>
      </c>
    </row>
    <row r="139" spans="1:13" x14ac:dyDescent="0.25">
      <c r="A139" s="19" t="s">
        <v>218</v>
      </c>
      <c r="B139" s="25" t="s">
        <v>219</v>
      </c>
      <c r="C139" s="22"/>
      <c r="D139" s="21">
        <f>200000-200000</f>
        <v>0</v>
      </c>
      <c r="E139" s="17"/>
      <c r="G139" s="36"/>
      <c r="H139" s="36"/>
      <c r="K139" s="50"/>
      <c r="L139" s="3"/>
      <c r="M139" s="51">
        <v>14591657.710000001</v>
      </c>
    </row>
    <row r="140" spans="1:13" x14ac:dyDescent="0.25">
      <c r="A140" s="19"/>
      <c r="B140" s="9"/>
      <c r="C140" s="22"/>
      <c r="D140" s="17"/>
      <c r="E140" s="17"/>
      <c r="G140" s="36"/>
      <c r="H140" s="36"/>
      <c r="K140" s="50"/>
      <c r="L140" s="3"/>
      <c r="M140" s="51">
        <v>0</v>
      </c>
    </row>
    <row r="141" spans="1:13" x14ac:dyDescent="0.25">
      <c r="A141" s="19">
        <v>3</v>
      </c>
      <c r="B141" s="9" t="s">
        <v>220</v>
      </c>
      <c r="C141" s="22"/>
      <c r="D141" s="17"/>
      <c r="E141" s="17">
        <f>D142</f>
        <v>73353732.949999958</v>
      </c>
      <c r="G141" s="36"/>
      <c r="H141" s="36"/>
      <c r="K141" s="50"/>
      <c r="L141" s="3"/>
      <c r="M141" s="51"/>
    </row>
    <row r="142" spans="1:13" x14ac:dyDescent="0.25">
      <c r="A142" s="19">
        <v>3.1</v>
      </c>
      <c r="B142" s="9" t="s">
        <v>221</v>
      </c>
      <c r="C142" s="22"/>
      <c r="D142" s="17">
        <f>D143+D146</f>
        <v>73353732.949999958</v>
      </c>
      <c r="E142" s="17"/>
      <c r="G142" s="36"/>
      <c r="H142" s="36"/>
      <c r="K142" s="50"/>
      <c r="L142" s="3"/>
      <c r="M142" s="51"/>
    </row>
    <row r="143" spans="1:13" x14ac:dyDescent="0.25">
      <c r="A143" s="19" t="s">
        <v>222</v>
      </c>
      <c r="B143" s="9" t="s">
        <v>223</v>
      </c>
      <c r="C143" s="22"/>
      <c r="D143" s="17">
        <f>+D145</f>
        <v>65441165.399999999</v>
      </c>
      <c r="E143" s="17"/>
      <c r="G143" s="36"/>
      <c r="H143" s="36"/>
      <c r="K143" s="27"/>
      <c r="L143" s="3"/>
      <c r="M143" s="51">
        <v>11592195.470000001</v>
      </c>
    </row>
    <row r="144" spans="1:13" x14ac:dyDescent="0.25">
      <c r="A144" s="19" t="s">
        <v>225</v>
      </c>
      <c r="B144" s="9" t="s">
        <v>226</v>
      </c>
      <c r="C144" s="22"/>
      <c r="D144" s="17"/>
      <c r="E144" s="17"/>
      <c r="G144" s="36"/>
      <c r="H144" s="36"/>
      <c r="K144" s="27"/>
      <c r="L144" s="3"/>
      <c r="M144" s="51"/>
    </row>
    <row r="145" spans="1:13" x14ac:dyDescent="0.25">
      <c r="A145" s="19" t="s">
        <v>227</v>
      </c>
      <c r="B145" s="9" t="s">
        <v>228</v>
      </c>
      <c r="C145" s="22"/>
      <c r="D145" s="17">
        <v>65441165.399999999</v>
      </c>
      <c r="E145" s="17"/>
      <c r="G145" s="36"/>
      <c r="H145" s="36"/>
      <c r="K145" s="27"/>
      <c r="L145" s="3"/>
      <c r="M145" s="51">
        <v>-26241630.789999962</v>
      </c>
    </row>
    <row r="146" spans="1:13" x14ac:dyDescent="0.25">
      <c r="A146" s="14" t="s">
        <v>230</v>
      </c>
      <c r="B146" s="9" t="s">
        <v>231</v>
      </c>
      <c r="C146" s="22"/>
      <c r="D146" s="17">
        <f>D147+D150</f>
        <v>7912567.5499999672</v>
      </c>
      <c r="E146" s="17"/>
      <c r="G146" s="36"/>
      <c r="H146" s="36"/>
      <c r="L146" s="3"/>
      <c r="M146" s="51"/>
    </row>
    <row r="147" spans="1:13" ht="25.5" x14ac:dyDescent="0.25">
      <c r="A147" s="14" t="s">
        <v>232</v>
      </c>
      <c r="B147" s="9" t="s">
        <v>233</v>
      </c>
      <c r="C147" s="22"/>
      <c r="D147" s="17">
        <f>D148+D149</f>
        <v>-57777.609999999404</v>
      </c>
      <c r="E147" s="17"/>
      <c r="G147" s="36"/>
      <c r="H147" s="36"/>
      <c r="L147" s="3"/>
      <c r="M147" s="51"/>
    </row>
    <row r="148" spans="1:13" ht="17.25" customHeight="1" x14ac:dyDescent="0.25">
      <c r="A148" s="19" t="s">
        <v>234</v>
      </c>
      <c r="B148" s="25" t="s">
        <v>235</v>
      </c>
      <c r="C148" s="22"/>
      <c r="D148" s="21">
        <v>-26241630.789999999</v>
      </c>
      <c r="E148" s="17"/>
      <c r="G148" s="36"/>
      <c r="H148" s="36"/>
      <c r="M148" s="27"/>
    </row>
    <row r="149" spans="1:13" ht="25.5" x14ac:dyDescent="0.25">
      <c r="A149" s="19" t="s">
        <v>236</v>
      </c>
      <c r="B149" s="25" t="s">
        <v>237</v>
      </c>
      <c r="C149" s="22"/>
      <c r="D149" s="21">
        <v>26183853.18</v>
      </c>
      <c r="E149" s="17"/>
      <c r="G149" s="36"/>
      <c r="H149" s="36"/>
      <c r="I149" s="12"/>
    </row>
    <row r="150" spans="1:13" x14ac:dyDescent="0.25">
      <c r="A150" s="14" t="s">
        <v>238</v>
      </c>
      <c r="B150" s="9" t="s">
        <v>239</v>
      </c>
      <c r="C150" s="22"/>
      <c r="D150" s="17">
        <f>+D153+D151+D152</f>
        <v>7970345.1599999666</v>
      </c>
      <c r="E150" s="17"/>
      <c r="G150" s="36"/>
      <c r="H150" s="36"/>
      <c r="I150" s="12"/>
    </row>
    <row r="151" spans="1:13" x14ac:dyDescent="0.25">
      <c r="A151" s="19" t="s">
        <v>240</v>
      </c>
      <c r="B151" s="25" t="s">
        <v>241</v>
      </c>
      <c r="C151" s="22"/>
      <c r="D151" s="17"/>
      <c r="E151" s="17"/>
      <c r="G151" s="36"/>
      <c r="H151" s="36"/>
      <c r="I151" s="12"/>
    </row>
    <row r="152" spans="1:13" x14ac:dyDescent="0.25">
      <c r="A152" s="19" t="s">
        <v>242</v>
      </c>
      <c r="B152" s="25" t="s">
        <v>243</v>
      </c>
      <c r="C152" s="22"/>
      <c r="D152" s="17"/>
      <c r="E152" s="17"/>
      <c r="G152" s="36"/>
      <c r="H152" s="36"/>
    </row>
    <row r="153" spans="1:13" x14ac:dyDescent="0.25">
      <c r="A153" s="14" t="s">
        <v>244</v>
      </c>
      <c r="B153" s="9" t="s">
        <v>229</v>
      </c>
      <c r="C153" s="22"/>
      <c r="D153" s="48">
        <f>SUM(D154:D155)</f>
        <v>7970345.1599999666</v>
      </c>
      <c r="E153" s="17"/>
      <c r="G153" s="36"/>
      <c r="H153" s="36"/>
    </row>
    <row r="154" spans="1:13" ht="25.5" x14ac:dyDescent="0.25">
      <c r="A154" s="19" t="s">
        <v>245</v>
      </c>
      <c r="B154" s="25" t="s">
        <v>246</v>
      </c>
      <c r="C154" s="22"/>
      <c r="D154" s="21">
        <f>+'[1]Estado resultado acumulado '!F219</f>
        <v>7970345.1599999666</v>
      </c>
      <c r="E154" s="17"/>
      <c r="G154" s="36"/>
      <c r="H154" s="36"/>
      <c r="K154" s="18"/>
      <c r="L154" s="39"/>
    </row>
    <row r="155" spans="1:13" x14ac:dyDescent="0.25">
      <c r="A155" s="19" t="s">
        <v>247</v>
      </c>
      <c r="B155" s="25" t="s">
        <v>224</v>
      </c>
      <c r="C155" s="22"/>
      <c r="D155" s="21"/>
      <c r="E155" s="17"/>
      <c r="G155" s="36"/>
      <c r="H155" s="36"/>
      <c r="K155" s="18"/>
      <c r="L155" s="39"/>
    </row>
    <row r="156" spans="1:13" x14ac:dyDescent="0.25">
      <c r="E156" s="17"/>
      <c r="G156" s="36"/>
      <c r="H156" s="36"/>
      <c r="K156" s="18"/>
    </row>
    <row r="157" spans="1:13" x14ac:dyDescent="0.25">
      <c r="B157" s="9"/>
      <c r="C157" s="52"/>
      <c r="D157" s="22"/>
      <c r="E157" s="17"/>
      <c r="G157" s="36"/>
      <c r="H157" s="36"/>
    </row>
    <row r="158" spans="1:13" x14ac:dyDescent="0.25">
      <c r="B158" s="53" t="s">
        <v>248</v>
      </c>
      <c r="C158" s="54"/>
      <c r="D158" s="63" t="s">
        <v>249</v>
      </c>
      <c r="E158" s="64"/>
      <c r="F158" s="64"/>
      <c r="G158" s="64"/>
      <c r="H158" s="65"/>
    </row>
    <row r="159" spans="1:13" x14ac:dyDescent="0.25">
      <c r="K159" s="18"/>
    </row>
    <row r="162" spans="1:11" x14ac:dyDescent="0.25">
      <c r="K162" s="18"/>
    </row>
    <row r="163" spans="1:11" x14ac:dyDescent="0.25">
      <c r="K163" s="18"/>
    </row>
    <row r="165" spans="1:11" x14ac:dyDescent="0.25">
      <c r="A165" s="56" t="s">
        <v>254</v>
      </c>
      <c r="C165" s="54"/>
      <c r="D165" s="6" t="s">
        <v>253</v>
      </c>
      <c r="E165" s="57"/>
      <c r="F165" s="58"/>
      <c r="G165" s="58"/>
      <c r="H165" s="58"/>
    </row>
    <row r="166" spans="1:11" x14ac:dyDescent="0.25">
      <c r="A166" s="59" t="s">
        <v>250</v>
      </c>
      <c r="C166" s="60"/>
      <c r="D166" s="66" t="s">
        <v>251</v>
      </c>
      <c r="E166" s="66"/>
      <c r="F166" s="66"/>
      <c r="G166" s="66"/>
      <c r="H166" s="66"/>
    </row>
    <row r="167" spans="1:11" x14ac:dyDescent="0.25">
      <c r="B167" s="47"/>
      <c r="C167" s="47"/>
      <c r="D167" s="24"/>
      <c r="E167" s="61"/>
      <c r="F167" s="47"/>
      <c r="G167" s="47"/>
      <c r="H167" s="47"/>
    </row>
    <row r="427" spans="10:10" x14ac:dyDescent="0.25">
      <c r="J427" t="s">
        <v>252</v>
      </c>
    </row>
  </sheetData>
  <mergeCells count="6">
    <mergeCell ref="D166:H166"/>
    <mergeCell ref="B5:E5"/>
    <mergeCell ref="B6:E6"/>
    <mergeCell ref="B7:E7"/>
    <mergeCell ref="B8:E8"/>
    <mergeCell ref="D158:H158"/>
  </mergeCells>
  <pageMargins left="1" right="1" top="1" bottom="1" header="0.5" footer="0.5"/>
  <pageSetup scale="69" orientation="portrait" r:id="rId1"/>
  <rowBreaks count="3" manualBreakCount="3">
    <brk id="56" max="7" man="1"/>
    <brk id="101" max="7" man="1"/>
    <brk id="139" max="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Jennifer Segura</cp:lastModifiedBy>
  <dcterms:created xsi:type="dcterms:W3CDTF">2024-09-10T19:15:17Z</dcterms:created>
  <dcterms:modified xsi:type="dcterms:W3CDTF">2024-09-19T16:22:21Z</dcterms:modified>
</cp:coreProperties>
</file>