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uz Dilone\OneDrive - INSTITUTO DE DESARROLLO Y CREDITO COOPERATIVO\Escritorio\AÑO 2025\PORTAL TRANSPARENCIA MENSUAL\"/>
    </mc:Choice>
  </mc:AlternateContent>
  <xr:revisionPtr revIDLastSave="0" documentId="8_{98D6F3DC-7595-486F-82FB-01D873746E0B}" xr6:coauthVersionLast="47" xr6:coauthVersionMax="47" xr10:uidLastSave="{00000000-0000-0000-0000-000000000000}"/>
  <bookViews>
    <workbookView xWindow="-120" yWindow="-120" windowWidth="20730" windowHeight="11040" xr2:uid="{A0A8192C-4EBF-48A4-9864-5EEE83CBE069}"/>
  </bookViews>
  <sheets>
    <sheet name="Balance General " sheetId="1" r:id="rId1"/>
  </sheets>
  <externalReferences>
    <externalReference r:id="rId2"/>
  </externalReferences>
  <definedNames>
    <definedName name="_xlnm._FilterDatabase" localSheetId="0" hidden="1">'Balance General '!$A$15:$H$203</definedName>
    <definedName name="_xlnm.Print_Area" localSheetId="0">'Balance General '!$A$1:$E$193</definedName>
    <definedName name="MovimientosJulio">#REF!</definedName>
    <definedName name="NOMBRE">#REF!</definedName>
    <definedName name="_xlnm.Print_Titles" localSheetId="0">'Balance General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8" i="1" l="1"/>
  <c r="D177" i="1" s="1"/>
  <c r="D174" i="1" s="1"/>
  <c r="D176" i="1"/>
  <c r="D175" i="1"/>
  <c r="D173" i="1"/>
  <c r="D172" i="1"/>
  <c r="D171" i="1" s="1"/>
  <c r="D170" i="1" s="1"/>
  <c r="D169" i="1"/>
  <c r="D167" i="1" s="1"/>
  <c r="D166" i="1" s="1"/>
  <c r="E165" i="1" s="1"/>
  <c r="D159" i="1"/>
  <c r="D158" i="1" s="1"/>
  <c r="D157" i="1" s="1"/>
  <c r="D155" i="1"/>
  <c r="D154" i="1"/>
  <c r="D153" i="1" s="1"/>
  <c r="D152" i="1"/>
  <c r="D151" i="1"/>
  <c r="D150" i="1"/>
  <c r="D148" i="1" s="1"/>
  <c r="D147" i="1" s="1"/>
  <c r="D146" i="1" s="1"/>
  <c r="D149" i="1"/>
  <c r="D144" i="1"/>
  <c r="D143" i="1"/>
  <c r="D142" i="1" s="1"/>
  <c r="D141" i="1" s="1"/>
  <c r="D140" i="1" s="1"/>
  <c r="E139" i="1" s="1"/>
  <c r="K179" i="1" s="1"/>
  <c r="D137" i="1"/>
  <c r="D136" i="1"/>
  <c r="D135" i="1"/>
  <c r="D134" i="1"/>
  <c r="D133" i="1"/>
  <c r="D132" i="1" s="1"/>
  <c r="E131" i="1" s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08" i="1" s="1"/>
  <c r="D111" i="1"/>
  <c r="D110" i="1"/>
  <c r="D109" i="1"/>
  <c r="I107" i="1"/>
  <c r="D106" i="1"/>
  <c r="D105" i="1" s="1"/>
  <c r="E104" i="1" s="1"/>
  <c r="D103" i="1"/>
  <c r="D102" i="1"/>
  <c r="D101" i="1"/>
  <c r="D100" i="1"/>
  <c r="D99" i="1"/>
  <c r="D98" i="1"/>
  <c r="D97" i="1"/>
  <c r="D96" i="1" s="1"/>
  <c r="D95" i="1"/>
  <c r="D94" i="1"/>
  <c r="D93" i="1"/>
  <c r="D92" i="1"/>
  <c r="D91" i="1" s="1"/>
  <c r="D90" i="1"/>
  <c r="D89" i="1"/>
  <c r="D88" i="1"/>
  <c r="D87" i="1"/>
  <c r="D86" i="1"/>
  <c r="D85" i="1" s="1"/>
  <c r="D83" i="1" s="1"/>
  <c r="E82" i="1" s="1"/>
  <c r="D84" i="1"/>
  <c r="D79" i="1"/>
  <c r="D78" i="1"/>
  <c r="D76" i="1"/>
  <c r="D75" i="1" s="1"/>
  <c r="D74" i="1"/>
  <c r="D73" i="1"/>
  <c r="D72" i="1"/>
  <c r="D71" i="1"/>
  <c r="D70" i="1"/>
  <c r="D69" i="1" s="1"/>
  <c r="D68" i="1"/>
  <c r="E67" i="1"/>
  <c r="D67" i="1"/>
  <c r="D66" i="1"/>
  <c r="D65" i="1"/>
  <c r="E64" i="1" s="1"/>
  <c r="D57" i="1"/>
  <c r="D56" i="1"/>
  <c r="D55" i="1"/>
  <c r="D54" i="1" s="1"/>
  <c r="D53" i="1" s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 s="1"/>
  <c r="D34" i="1"/>
  <c r="D33" i="1"/>
  <c r="D32" i="1" s="1"/>
  <c r="D29" i="1" s="1"/>
  <c r="E23" i="1" s="1"/>
  <c r="D31" i="1"/>
  <c r="D30" i="1"/>
  <c r="D28" i="1"/>
  <c r="D27" i="1"/>
  <c r="D26" i="1"/>
  <c r="D25" i="1"/>
  <c r="D24" i="1"/>
  <c r="D22" i="1"/>
  <c r="D21" i="1"/>
  <c r="D20" i="1"/>
  <c r="E19" i="1"/>
  <c r="D19" i="1"/>
  <c r="E81" i="1" l="1"/>
  <c r="E36" i="1"/>
  <c r="E181" i="1"/>
  <c r="E18" i="1"/>
  <c r="E17" i="1" s="1"/>
  <c r="E16" i="1" s="1"/>
  <c r="B181" i="1" l="1"/>
  <c r="H181" i="1" s="1"/>
  <c r="K178" i="1"/>
  <c r="K180" i="1" s="1"/>
  <c r="E1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Suanny Colon</author>
  </authors>
  <commentList>
    <comment ref="B57" authorId="0" shapeId="0" xr:uid="{3FFBB451-166F-4121-A3D5-03701B499525}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<sst xmlns="http://schemas.openxmlformats.org/spreadsheetml/2006/main" count="280" uniqueCount="273">
  <si>
    <t xml:space="preserve">Instituto De Desarrollo y Credito Cooperativo (IDECOOP)  </t>
  </si>
  <si>
    <t>Balance General</t>
  </si>
  <si>
    <t>AL 31 DE AGOSTO 2025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</si>
  <si>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</si>
  <si>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</si>
  <si>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</si>
  <si>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</si>
  <si>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</si>
  <si>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</si>
  <si>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</si>
  <si>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</si>
  <si>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</si>
  <si>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</si>
  <si>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</si>
  <si>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</si>
  <si>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</si>
  <si>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</si>
  <si>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</si>
  <si>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</si>
  <si>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</si>
  <si>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</si>
  <si>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</si>
  <si>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</si>
  <si>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</si>
  <si>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</si>
  <si>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</si>
  <si>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</si>
  <si>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</si>
  <si>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</si>
  <si>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</si>
  <si>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</si>
  <si>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</si>
  <si>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</si>
  <si>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</si>
  <si>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</si>
  <si>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</si>
  <si>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</si>
  <si>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</si>
  <si>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</si>
  <si>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</si>
  <si>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</si>
  <si>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</si>
  <si>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</si>
  <si>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</si>
  <si>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</si>
  <si>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</si>
  <si>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</si>
  <si>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</si>
  <si>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</si>
  <si>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</si>
  <si>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</si>
  <si>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</si>
  <si>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</si>
  <si>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</si>
  <si>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</si>
  <si>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</si>
  <si>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</si>
  <si>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</si>
  <si>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</si>
  <si>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</si>
  <si>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</si>
  <si>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</si>
  <si>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</si>
  <si>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</si>
  <si>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</si>
  <si>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</si>
  <si>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</si>
  <si>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</si>
  <si>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</si>
  <si>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</si>
  <si>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</si>
  <si>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</si>
  <si>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</si>
  <si>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</si>
  <si>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</si>
  <si>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</si>
  <si>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</si>
  <si>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</si>
  <si>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</si>
  <si>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 xml:space="preserve"> </t>
  </si>
  <si>
    <t>1.1.04.07.01.01.02</t>
  </si>
  <si>
    <t>Compra activos fijos en transito</t>
  </si>
  <si>
    <t>1.1.04.08.01</t>
  </si>
  <si>
    <t>Cuentas por cobrar por ingresos sin contraprestación, sector privado a c/p</t>
  </si>
  <si>
    <t>1.1.04.08.01.01</t>
  </si>
  <si>
    <t>Cuentas por cobrar por ingresos sin contraprestación, sector privado c/p - Capital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</si>
  <si>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</si>
  <si>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</si>
  <si>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</si>
  <si>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</si>
  <si>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</si>
  <si>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</si>
  <si>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</si>
  <si>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</si>
  <si>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</si>
  <si>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</si>
  <si>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</si>
  <si>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</si>
  <si>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</si>
  <si>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</si>
  <si>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</si>
  <si>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</si>
  <si>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1.1.05.99</t>
  </si>
  <si>
    <t>Otros inventarios</t>
  </si>
  <si>
    <t>1.1.05.99.01.04</t>
  </si>
  <si>
    <t>Bienes muebles en tránsito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</si>
  <si>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</si>
  <si>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</si>
  <si>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</si>
  <si>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</si>
  <si>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</si>
  <si>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</si>
  <si>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</si>
  <si>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</si>
  <si>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</si>
  <si>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</si>
  <si>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</si>
  <si>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</si>
  <si>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</si>
  <si>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</si>
  <si>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</si>
  <si>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</si>
  <si>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</si>
  <si>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</si>
  <si>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</si>
  <si>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</si>
  <si>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</si>
  <si>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</si>
  <si>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</si>
  <si>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</si>
  <si>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</si>
  <si>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</si>
  <si>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</si>
  <si>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</si>
  <si>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</si>
  <si>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</si>
  <si>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</si>
  <si>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</si>
  <si>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</si>
  <si>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</si>
  <si>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</si>
  <si>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</si>
  <si>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</si>
  <si>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</si>
  <si>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</si>
  <si>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</si>
  <si>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</si>
  <si>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</si>
  <si>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Herramientas y máquinas-herramientas </t>
  </si>
  <si>
    <t>1.2.06.01.09.02</t>
  </si>
  <si>
    <t>Equipos de seguridad</t>
  </si>
  <si>
    <t>1.2.11</t>
  </si>
  <si>
    <t>Otros activos no corrientes</t>
  </si>
  <si>
    <t>1.2.11.01.02</t>
  </si>
  <si>
    <t xml:space="preserve">Antigüedades y otros objetos de arte </t>
  </si>
  <si>
    <t>1.2.11.01.02.01</t>
  </si>
  <si>
    <t>Antigüedades y otros objetos de arte - Valores de origen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</si>
  <si>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</si>
  <si>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</si>
  <si>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</si>
  <si>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</si>
  <si>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</si>
  <si>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</si>
  <si>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</si>
  <si>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</si>
  <si>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</si>
  <si>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</si>
  <si>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</si>
  <si>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</si>
  <si>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</si>
  <si>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</si>
  <si>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</si>
  <si>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</si>
  <si>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</si>
  <si>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</si>
  <si>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</si>
  <si>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</si>
  <si>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</si>
  <si>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</si>
  <si>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</si>
  <si>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</si>
  <si>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</si>
  <si>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</si>
  <si>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</si>
  <si>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</si>
  <si>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 xml:space="preserve">Herramientas y máquinas-herramientas - Depreciaciones acumuladas 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</si>
  <si>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</si>
  <si>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</si>
  <si>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</si>
  <si>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</si>
  <si>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</si>
  <si>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</si>
  <si>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</si>
  <si>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</si>
  <si>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1.1.04.01.03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</si>
  <si>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</si>
  <si>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</si>
  <si>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</si>
  <si>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</si>
  <si>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</si>
  <si>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</si>
  <si>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</si>
  <si>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</si>
  <si>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</si>
  <si>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</si>
  <si>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</si>
  <si>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</si>
  <si>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</si>
  <si>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</si>
  <si>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</si>
  <si>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</si>
  <si>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</si>
  <si>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</si>
  <si>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</si>
  <si>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</si>
  <si>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</si>
  <si>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</si>
  <si>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</si>
  <si>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</si>
  <si>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</si>
  <si>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</si>
  <si>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</si>
  <si>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</si>
  <si>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</si>
  <si>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</si>
  <si>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</si>
  <si>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</si>
  <si>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</si>
  <si>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</si>
  <si>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</si>
  <si>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2.1.09.07</t>
  </si>
  <si>
    <t>Cuentas transitorias</t>
  </si>
  <si>
    <t>2.1.09.07.03</t>
  </si>
  <si>
    <t>Comprobantes en procesos de pagos</t>
  </si>
  <si>
    <t>2.1.09.07.03.11</t>
  </si>
  <si>
    <t>Cheques no pagados</t>
  </si>
  <si>
    <t>PATRIMONIO</t>
  </si>
  <si>
    <t>Patrimonio público</t>
  </si>
  <si>
    <t>3.1.01</t>
  </si>
  <si>
    <t>Capital</t>
  </si>
  <si>
    <t>3.1.01.01</t>
  </si>
  <si>
    <t>Capital inicial</t>
  </si>
  <si>
    <t>3.1.01.01.01</t>
  </si>
  <si>
    <t>Capital inicial a valores historicos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</si>
  <si>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</si>
  <si>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</si>
  <si>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</si>
  <si>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</si>
  <si>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</si>
  <si>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</si>
  <si>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</si>
  <si>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</si>
  <si>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</si>
  <si>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</si>
  <si>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</si>
  <si>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</si>
  <si>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</si>
  <si>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</si>
  <si>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</si>
  <si>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Resultado Del Periodo</t>
  </si>
  <si>
    <t>3.1.04.02.03.01</t>
  </si>
  <si>
    <t>Resumen de ahorro o desahorro de la gestion</t>
  </si>
  <si>
    <t xml:space="preserve">activos </t>
  </si>
  <si>
    <t>3.1.04.02.03.02</t>
  </si>
  <si>
    <t>Ajustes Del Periodo</t>
  </si>
  <si>
    <t>pasivos</t>
  </si>
  <si>
    <t>TOTAL DE ACTIVOS</t>
  </si>
  <si>
    <t>TOTAL PASIVO Y CAPITAL</t>
  </si>
  <si>
    <t xml:space="preserve">           Licda. Suanny Colón_________</t>
  </si>
  <si>
    <t>Licda. Bernarda Gómez</t>
  </si>
  <si>
    <t xml:space="preserve">         Firma del Contador General</t>
  </si>
  <si>
    <t xml:space="preserve"> Firma del Director  Financiero</t>
  </si>
  <si>
    <t>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</si>
</sst>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$_-;\-* #,##0.00\ _$_-;_-* &quot;-&quot;??\ _$_-;_-@_-"/>
    <numFmt numFmtId="166" formatCode="_-* #.##0.00\ _€_-;\-* #.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31F2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u/>
      <sz val="10"/>
      <color rgb="FF231F2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11"/>
      <color theme="1"/>
      <name val="Verdana"/>
      <family val="2"/>
    </font>
    <font>
      <b/>
      <u val="singleAccounting"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164" fontId="1" fillId="0" borderId="0" xfId="1" applyFont="1"/>
    <xf numFmtId="164" fontId="1" fillId="0" borderId="0" xfId="1" applyFont="1" applyFill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5" fillId="0" borderId="0" xfId="0" applyNumberFormat="1" applyFont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164" fontId="10" fillId="0" borderId="0" xfId="1" applyFont="1" applyFill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9" fillId="0" borderId="0" xfId="1" applyFont="1" applyFill="1"/>
    <xf numFmtId="0" fontId="10" fillId="0" borderId="0" xfId="0" applyFont="1" applyAlignment="1">
      <alignment vertical="center" wrapText="1"/>
    </xf>
    <xf numFmtId="164" fontId="5" fillId="0" borderId="0" xfId="1" applyFont="1"/>
    <xf numFmtId="164" fontId="0" fillId="0" borderId="0" xfId="0" applyNumberFormat="1"/>
    <xf numFmtId="164" fontId="3" fillId="0" borderId="0" xfId="1" applyFont="1" applyFill="1"/>
    <xf numFmtId="0" fontId="10" fillId="0" borderId="0" xfId="0" applyFont="1" applyAlignment="1">
      <alignment horizontal="right" vertical="center" wrapText="1"/>
    </xf>
    <xf numFmtId="164" fontId="6" fillId="0" borderId="0" xfId="0" applyNumberFormat="1" applyFont="1"/>
    <xf numFmtId="164" fontId="5" fillId="0" borderId="0" xfId="0" applyNumberFormat="1" applyFont="1"/>
    <xf numFmtId="0" fontId="13" fillId="0" borderId="0" xfId="0" applyFont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4" fontId="5" fillId="0" borderId="0" xfId="1" applyFont="1" applyFill="1"/>
    <xf numFmtId="165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164" fontId="16" fillId="0" borderId="0" xfId="1" applyFont="1" applyFill="1" applyBorder="1" applyAlignment="1">
      <alignment horizontal="center" vertical="center" wrapText="1"/>
    </xf>
    <xf numFmtId="164" fontId="0" fillId="0" borderId="0" xfId="1" applyFont="1"/>
    <xf numFmtId="164" fontId="2" fillId="0" borderId="0" xfId="1" applyFont="1" applyFill="1"/>
    <xf numFmtId="166" fontId="0" fillId="0" borderId="0" xfId="0" applyNumberFormat="1"/>
    <xf numFmtId="39" fontId="7" fillId="0" borderId="0" xfId="1" applyNumberFormat="1" applyFont="1" applyFill="1" applyBorder="1" applyAlignment="1">
      <alignment horizontal="right" vertical="center" wrapText="1"/>
    </xf>
    <xf numFmtId="39" fontId="10" fillId="0" borderId="0" xfId="1" applyNumberFormat="1" applyFont="1" applyFill="1" applyBorder="1" applyAlignment="1">
      <alignment horizontal="right" vertical="center" wrapText="1"/>
    </xf>
    <xf numFmtId="164" fontId="10" fillId="0" borderId="0" xfId="1" applyFont="1" applyFill="1" applyBorder="1" applyAlignment="1">
      <alignment horizontal="right" vertical="center" wrapText="1"/>
    </xf>
    <xf numFmtId="0" fontId="11" fillId="0" borderId="0" xfId="0" applyFont="1"/>
    <xf numFmtId="39" fontId="6" fillId="0" borderId="0" xfId="1" applyNumberFormat="1" applyFont="1" applyFill="1" applyAlignment="1">
      <alignment horizontal="right"/>
    </xf>
    <xf numFmtId="164" fontId="17" fillId="0" borderId="0" xfId="1" applyFont="1" applyFill="1"/>
    <xf numFmtId="43" fontId="18" fillId="0" borderId="0" xfId="0" applyNumberFormat="1" applyFont="1"/>
    <xf numFmtId="0" fontId="3" fillId="0" borderId="0" xfId="0" applyFont="1"/>
    <xf numFmtId="164" fontId="19" fillId="0" borderId="0" xfId="1" applyFont="1" applyFill="1" applyAlignment="1">
      <alignment horizontal="center"/>
    </xf>
    <xf numFmtId="0" fontId="18" fillId="0" borderId="0" xfId="0" applyFont="1"/>
    <xf numFmtId="164" fontId="18" fillId="0" borderId="0" xfId="1" applyFont="1" applyFill="1"/>
    <xf numFmtId="164" fontId="3" fillId="0" borderId="0" xfId="1" applyFont="1" applyFill="1" applyAlignment="1">
      <alignment horizontal="center"/>
    </xf>
    <xf numFmtId="164" fontId="20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0" fontId="7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9" fillId="0" borderId="1" xfId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horizontal="left" vertical="center"/>
    </xf>
    <xf numFmtId="164" fontId="9" fillId="0" borderId="0" xfId="1" applyFont="1" applyFill="1" applyBorder="1" applyAlignment="1"/>
    <xf numFmtId="0" fontId="21" fillId="0" borderId="0" xfId="0" applyFont="1"/>
    <xf numFmtId="164" fontId="22" fillId="0" borderId="0" xfId="1" applyFont="1" applyFill="1" applyBorder="1" applyAlignment="1">
      <alignment horizontal="center"/>
    </xf>
    <xf numFmtId="164" fontId="18" fillId="0" borderId="0" xfId="1" applyFont="1" applyFill="1" applyBorder="1" applyAlignment="1"/>
    <xf numFmtId="0" fontId="18" fillId="0" borderId="0" xfId="0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z%20Dilone\OneDrive%20-%20INSTITUTO%20DE%20DESARROLLO%20Y%20CREDITO%20COOPERATIVO\Escritorio\Balance%20General%20AGOSTO%202025.xlsx" TargetMode="External"/><Relationship Id="rId1" Type="http://schemas.openxmlformats.org/officeDocument/2006/relationships/externalLinkPath" Target="file:///C:\Users\Luz%20Dilone\OneDrive%20-%20INSTITUTO%20DE%20DESARROLLO%20Y%20CREDITO%20COOPERATIVO\Escritorio\Balance%20General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  (2)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Estado resultado acumulado "/>
      <sheetName val="Depreciaciones "/>
      <sheetName val="Hoja3"/>
      <sheetName val="REPORTE INGRESOS"/>
      <sheetName val="Movimientos Bancarios "/>
      <sheetName val="deprec. edificio"/>
      <sheetName val="CONCILIACION ACT. FIJO... "/>
      <sheetName val="CONCILAICION ACT. FIJO"/>
      <sheetName val="Caja Chica 2024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CUENTA</v>
          </cell>
          <cell r="B4" t="str">
            <v>NOMBRE DE CUENTA</v>
          </cell>
          <cell r="C4" t="str">
            <v>BALANCE 31/07/2025</v>
          </cell>
          <cell r="D4" t="str">
            <v>DEBITOS</v>
          </cell>
          <cell r="E4" t="str">
            <v>CREDITOS</v>
          </cell>
          <cell r="F4" t="str">
            <v>SALDO DE MES</v>
          </cell>
          <cell r="G4" t="str">
            <v>BALANCE FINAL</v>
          </cell>
        </row>
        <row r="5">
          <cell r="A5" t="str">
            <v>ACTIVOS</v>
          </cell>
        </row>
        <row r="6">
          <cell r="A6" t="str">
            <v>1.1.01.01.01.01</v>
          </cell>
          <cell r="B6" t="str">
            <v>Efectivo en caja general en el país</v>
          </cell>
          <cell r="C6">
            <v>20187.93</v>
          </cell>
          <cell r="D6">
            <v>50000</v>
          </cell>
          <cell r="E6">
            <v>20187.93</v>
          </cell>
          <cell r="F6">
            <v>29812.07</v>
          </cell>
          <cell r="G6">
            <v>50000</v>
          </cell>
        </row>
        <row r="7">
          <cell r="A7" t="str">
            <v xml:space="preserve">1.1.01.01.01.02 </v>
          </cell>
          <cell r="B7" t="str">
            <v>Efectivo en caja chica en el país</v>
          </cell>
          <cell r="C7">
            <v>82242.100000000006</v>
          </cell>
          <cell r="D7">
            <v>0</v>
          </cell>
          <cell r="E7">
            <v>0</v>
          </cell>
          <cell r="F7">
            <v>0</v>
          </cell>
          <cell r="G7">
            <v>82242.100000000006</v>
          </cell>
        </row>
        <row r="8">
          <cell r="A8" t="str">
            <v>1.1.01.02.01.01.01</v>
          </cell>
          <cell r="B8" t="str">
            <v>BanReservas cuenta única en RD$ - Subcuenta de Disponibilidad (fuente 8014)</v>
          </cell>
          <cell r="C8">
            <v>50000</v>
          </cell>
          <cell r="D8">
            <v>0</v>
          </cell>
          <cell r="E8">
            <v>0</v>
          </cell>
          <cell r="F8">
            <v>0</v>
          </cell>
          <cell r="G8">
            <v>50000</v>
          </cell>
        </row>
        <row r="9">
          <cell r="A9" t="str">
            <v>1.1.01.02.01.01.02</v>
          </cell>
          <cell r="B9" t="str">
            <v>BanReservas cuenta única en RD$ - Subcuenta de cuota (fuente 0100)</v>
          </cell>
          <cell r="C9">
            <v>44939497.559999995</v>
          </cell>
          <cell r="D9">
            <v>24881739.989999998</v>
          </cell>
          <cell r="E9">
            <v>26001224.859999996</v>
          </cell>
          <cell r="F9">
            <v>-1119484.8699999973</v>
          </cell>
          <cell r="G9">
            <v>43820012.689999998</v>
          </cell>
        </row>
        <row r="10">
          <cell r="A10" t="str">
            <v>1.1.01.02.01.01.03</v>
          </cell>
          <cell r="B10" t="str">
            <v>BanReservas cuenta única en RD$ - Subcuenta de Transferencia(fuente 9995)</v>
          </cell>
          <cell r="C10">
            <v>915225.1</v>
          </cell>
          <cell r="D10">
            <v>1166541.8</v>
          </cell>
          <cell r="E10">
            <v>0</v>
          </cell>
          <cell r="F10">
            <v>1166541.8</v>
          </cell>
          <cell r="G10">
            <v>2081766.9</v>
          </cell>
        </row>
        <row r="11">
          <cell r="A11" t="str">
            <v>1.1.01.02.02.04.01</v>
          </cell>
          <cell r="B11" t="str">
            <v>Banco de Reservas (102418870)</v>
          </cell>
          <cell r="C11">
            <v>312483.8</v>
          </cell>
          <cell r="D11">
            <v>0</v>
          </cell>
          <cell r="E11">
            <v>175</v>
          </cell>
          <cell r="F11">
            <v>-175</v>
          </cell>
          <cell r="G11">
            <v>312308.8</v>
          </cell>
        </row>
        <row r="12">
          <cell r="A12" t="str">
            <v>1.1.01.02.02.06.01</v>
          </cell>
          <cell r="B12" t="str">
            <v>Banco de Reservas (102493863)</v>
          </cell>
          <cell r="C12">
            <v>22351.88</v>
          </cell>
          <cell r="D12">
            <v>0</v>
          </cell>
          <cell r="E12">
            <v>175</v>
          </cell>
          <cell r="F12">
            <v>-175</v>
          </cell>
          <cell r="G12">
            <v>22176.880000000001</v>
          </cell>
        </row>
        <row r="13">
          <cell r="A13" t="str">
            <v>1.1.01.02.02.06.02</v>
          </cell>
          <cell r="B13" t="str">
            <v>Banco de Reservas (9603978996)</v>
          </cell>
          <cell r="C13">
            <v>8663597.370000001</v>
          </cell>
          <cell r="D13">
            <v>1928581.03</v>
          </cell>
          <cell r="E13">
            <v>507257.64999999909</v>
          </cell>
          <cell r="F13">
            <v>1421323.3800000008</v>
          </cell>
          <cell r="G13">
            <v>10084920.750000002</v>
          </cell>
        </row>
        <row r="14">
          <cell r="A14" t="str">
            <v>1.1.01.04.01.01</v>
          </cell>
          <cell r="B14" t="str">
            <v>Deposito Agua y Basura</v>
          </cell>
          <cell r="C14">
            <v>3870.58</v>
          </cell>
          <cell r="D14">
            <v>0</v>
          </cell>
          <cell r="E14">
            <v>0</v>
          </cell>
          <cell r="F14">
            <v>0</v>
          </cell>
          <cell r="G14">
            <v>3870.58</v>
          </cell>
        </row>
        <row r="15">
          <cell r="A15" t="str">
            <v>1.1.01.04.01.02</v>
          </cell>
          <cell r="B15" t="str">
            <v>Deposito de Telefono</v>
          </cell>
          <cell r="C15">
            <v>21860.25</v>
          </cell>
          <cell r="D15">
            <v>0</v>
          </cell>
          <cell r="E15">
            <v>0</v>
          </cell>
          <cell r="F15">
            <v>0</v>
          </cell>
          <cell r="G15">
            <v>21860.25</v>
          </cell>
        </row>
        <row r="16">
          <cell r="A16" t="str">
            <v>1.1.01.04.01.03</v>
          </cell>
          <cell r="B16" t="str">
            <v>Deposito de Alquileres</v>
          </cell>
          <cell r="C16">
            <v>271500</v>
          </cell>
          <cell r="D16">
            <v>0</v>
          </cell>
          <cell r="E16">
            <v>0</v>
          </cell>
          <cell r="F16">
            <v>0</v>
          </cell>
          <cell r="G16">
            <v>271500</v>
          </cell>
        </row>
        <row r="17">
          <cell r="A17" t="str">
            <v>1.1.01.04.01.04</v>
          </cell>
          <cell r="B17" t="str">
            <v>Deposito de Electricidad</v>
          </cell>
          <cell r="C17">
            <v>15540</v>
          </cell>
          <cell r="D17">
            <v>0</v>
          </cell>
          <cell r="E17">
            <v>0</v>
          </cell>
          <cell r="F17">
            <v>0</v>
          </cell>
          <cell r="G17">
            <v>15540</v>
          </cell>
        </row>
        <row r="18">
          <cell r="A18" t="str">
            <v>1.1.01.04.01.05</v>
          </cell>
          <cell r="B18" t="str">
            <v>Deposito Cuenta CCC-CA</v>
          </cell>
          <cell r="C18">
            <v>14905</v>
          </cell>
          <cell r="D18">
            <v>0</v>
          </cell>
          <cell r="E18">
            <v>0</v>
          </cell>
          <cell r="F18">
            <v>0</v>
          </cell>
          <cell r="G18">
            <v>14905</v>
          </cell>
        </row>
        <row r="19">
          <cell r="A19" t="str">
            <v>1.1.01.04.01.06</v>
          </cell>
          <cell r="B19" t="str">
            <v>Carmen Antonia Segura</v>
          </cell>
          <cell r="C19">
            <v>90000</v>
          </cell>
          <cell r="D19">
            <v>0</v>
          </cell>
          <cell r="E19">
            <v>0</v>
          </cell>
          <cell r="F19">
            <v>0</v>
          </cell>
          <cell r="G19">
            <v>90000</v>
          </cell>
        </row>
        <row r="20">
          <cell r="A20" t="str">
            <v>1.1.01.04.01.07</v>
          </cell>
          <cell r="B20" t="str">
            <v>Rosa Rodriguez</v>
          </cell>
          <cell r="C20">
            <v>60000</v>
          </cell>
          <cell r="D20">
            <v>0</v>
          </cell>
          <cell r="E20">
            <v>0</v>
          </cell>
          <cell r="F20">
            <v>0</v>
          </cell>
          <cell r="G20">
            <v>60000</v>
          </cell>
        </row>
        <row r="21">
          <cell r="A21" t="str">
            <v>1.1.01.04.01.08</v>
          </cell>
          <cell r="B21" t="str">
            <v>Elizabeth Alcantara</v>
          </cell>
          <cell r="C21">
            <v>70000</v>
          </cell>
          <cell r="D21">
            <v>0</v>
          </cell>
          <cell r="E21">
            <v>0</v>
          </cell>
          <cell r="F21">
            <v>0</v>
          </cell>
          <cell r="G21">
            <v>70000</v>
          </cell>
        </row>
        <row r="22">
          <cell r="A22" t="str">
            <v>1.1.01.04.01.09</v>
          </cell>
          <cell r="B22" t="str">
            <v>Abraham Abukama Cabrera</v>
          </cell>
          <cell r="C22">
            <v>40000</v>
          </cell>
          <cell r="D22">
            <v>0</v>
          </cell>
          <cell r="E22">
            <v>0</v>
          </cell>
          <cell r="F22">
            <v>0</v>
          </cell>
          <cell r="G22">
            <v>40000</v>
          </cell>
        </row>
        <row r="23">
          <cell r="A23" t="str">
            <v>1.1.01.04.01.10</v>
          </cell>
          <cell r="B23" t="str">
            <v>Ramon</v>
          </cell>
          <cell r="C23">
            <v>30000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</row>
        <row r="24">
          <cell r="A24" t="str">
            <v>1.1.01.04.01.11</v>
          </cell>
          <cell r="B24" t="str">
            <v>Deulin</v>
          </cell>
          <cell r="C24">
            <v>75000</v>
          </cell>
          <cell r="D24">
            <v>0</v>
          </cell>
          <cell r="E24">
            <v>0</v>
          </cell>
          <cell r="F24">
            <v>0</v>
          </cell>
          <cell r="G24">
            <v>75000</v>
          </cell>
        </row>
        <row r="25">
          <cell r="A25" t="str">
            <v>1.1.01.04.01.12</v>
          </cell>
          <cell r="B25" t="str">
            <v>Marichal</v>
          </cell>
          <cell r="C25">
            <v>36000</v>
          </cell>
          <cell r="D25">
            <v>0</v>
          </cell>
          <cell r="E25">
            <v>0</v>
          </cell>
          <cell r="F25">
            <v>0</v>
          </cell>
          <cell r="G25">
            <v>36000</v>
          </cell>
        </row>
        <row r="26">
          <cell r="A26" t="str">
            <v>1.1.01.04.01.13</v>
          </cell>
          <cell r="B26" t="str">
            <v>Mildred</v>
          </cell>
          <cell r="C26">
            <v>51000</v>
          </cell>
          <cell r="D26">
            <v>0</v>
          </cell>
          <cell r="E26">
            <v>0</v>
          </cell>
          <cell r="F26">
            <v>0</v>
          </cell>
          <cell r="G26">
            <v>51000</v>
          </cell>
        </row>
        <row r="27">
          <cell r="A27" t="str">
            <v>1.1.01.04.01.14</v>
          </cell>
          <cell r="B27" t="str">
            <v>Yohnny Wascar</v>
          </cell>
          <cell r="C27">
            <v>36000</v>
          </cell>
          <cell r="D27">
            <v>0</v>
          </cell>
          <cell r="E27">
            <v>0</v>
          </cell>
          <cell r="F27">
            <v>0</v>
          </cell>
          <cell r="G27">
            <v>36000</v>
          </cell>
        </row>
        <row r="28">
          <cell r="A28" t="str">
            <v>1.1.04.07.01.01.01</v>
          </cell>
          <cell r="B28" t="str">
            <v>Programa de Computo y Licenciamiento</v>
          </cell>
          <cell r="C28">
            <v>6571677.46</v>
          </cell>
          <cell r="D28">
            <v>0</v>
          </cell>
          <cell r="E28">
            <v>0</v>
          </cell>
          <cell r="F28">
            <v>0</v>
          </cell>
          <cell r="G28">
            <v>6571677.46</v>
          </cell>
        </row>
        <row r="29">
          <cell r="A29" t="str">
            <v>1.1.04.07.01.01.02</v>
          </cell>
          <cell r="B29" t="str">
            <v>Compra activos fijos en transito</v>
          </cell>
          <cell r="C29">
            <v>0</v>
          </cell>
          <cell r="D29">
            <v>219300</v>
          </cell>
          <cell r="E29">
            <v>0</v>
          </cell>
          <cell r="F29">
            <v>219300</v>
          </cell>
          <cell r="G29">
            <v>219300</v>
          </cell>
        </row>
        <row r="30">
          <cell r="A30" t="str">
            <v>1.1.04.08.01.01</v>
          </cell>
          <cell r="B30" t="str">
            <v>Cuentas por cobrar por ingresos sin contraprestación, sector privado c/p - Capital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 t="str">
            <v>1.1.05.01</v>
          </cell>
          <cell r="B31" t="str">
            <v>Materiales y suministros para consumo y prestación de servicios</v>
          </cell>
          <cell r="C31">
            <v>2954982.4966445966</v>
          </cell>
          <cell r="D31">
            <v>30625</v>
          </cell>
          <cell r="E31">
            <v>335522.75185154984</v>
          </cell>
          <cell r="F31">
            <v>-304897.75185154984</v>
          </cell>
          <cell r="G31">
            <v>2650084.7447930467</v>
          </cell>
        </row>
        <row r="32">
          <cell r="A32" t="str">
            <v>1.1.05.01.01.01</v>
          </cell>
          <cell r="B32" t="str">
            <v>Alimentos y productos agroforestales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 t="str">
            <v>1.1.05.01.02.01</v>
          </cell>
          <cell r="B33" t="str">
            <v>Textiles y vestuarios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1.1.05.01.03.01</v>
          </cell>
          <cell r="B34" t="str">
            <v>Productos de papel, cartón e impresos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1.1.05.01.99.01</v>
          </cell>
          <cell r="B35" t="str">
            <v>Materiales y suministros varios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1.1.05.99.01.04</v>
          </cell>
          <cell r="B36" t="str">
            <v>Bienes muebles en tránsito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 t="str">
            <v>1.2.06.01.02</v>
          </cell>
          <cell r="B37" t="str">
            <v>Edificios</v>
          </cell>
          <cell r="C37">
            <v>38787166.299999997</v>
          </cell>
          <cell r="D37">
            <v>0</v>
          </cell>
          <cell r="E37">
            <v>0</v>
          </cell>
          <cell r="F37">
            <v>0</v>
          </cell>
          <cell r="G37">
            <v>38787166.299999997</v>
          </cell>
        </row>
        <row r="38">
          <cell r="A38" t="str">
            <v>1.2.06.01.04.01</v>
          </cell>
          <cell r="B38" t="str">
            <v>Muebles de oficina y estantería</v>
          </cell>
          <cell r="C38">
            <v>23155875.59</v>
          </cell>
          <cell r="D38">
            <v>29200</v>
          </cell>
          <cell r="E38">
            <v>0</v>
          </cell>
          <cell r="F38">
            <v>29200</v>
          </cell>
          <cell r="G38">
            <v>23185075.59</v>
          </cell>
        </row>
        <row r="39">
          <cell r="A39" t="str">
            <v>1.2.06.01.04.02</v>
          </cell>
          <cell r="B39" t="str">
            <v>Muebles de alojamiento</v>
          </cell>
          <cell r="C39">
            <v>163194</v>
          </cell>
          <cell r="D39">
            <v>0</v>
          </cell>
          <cell r="E39">
            <v>0</v>
          </cell>
          <cell r="F39">
            <v>0</v>
          </cell>
          <cell r="G39">
            <v>163194</v>
          </cell>
        </row>
        <row r="40">
          <cell r="A40" t="str">
            <v>1.2.06.01.04.03</v>
          </cell>
          <cell r="B40" t="str">
            <v>Equipos de cómputo</v>
          </cell>
          <cell r="C40">
            <v>14667331.270000001</v>
          </cell>
          <cell r="D40">
            <v>0</v>
          </cell>
          <cell r="E40">
            <v>0</v>
          </cell>
          <cell r="F40">
            <v>0</v>
          </cell>
          <cell r="G40">
            <v>14667331.270000001</v>
          </cell>
        </row>
        <row r="41">
          <cell r="A41" t="str">
            <v>1.2.06.01.04.04</v>
          </cell>
          <cell r="B41" t="str">
            <v>Electrodomésticos</v>
          </cell>
          <cell r="C41">
            <v>6618270.3300000001</v>
          </cell>
          <cell r="D41">
            <v>0</v>
          </cell>
          <cell r="E41">
            <v>0</v>
          </cell>
          <cell r="F41">
            <v>0</v>
          </cell>
          <cell r="G41">
            <v>6618270.3300000001</v>
          </cell>
        </row>
        <row r="42">
          <cell r="A42" t="str">
            <v>1.2.06.01.04.99</v>
          </cell>
          <cell r="B42" t="str">
            <v>Otros equipos y mobiliario de oficina y alojamiento</v>
          </cell>
          <cell r="C42">
            <v>2311512.7200000002</v>
          </cell>
          <cell r="D42">
            <v>0</v>
          </cell>
          <cell r="E42">
            <v>0</v>
          </cell>
          <cell r="F42">
            <v>0</v>
          </cell>
          <cell r="G42">
            <v>2311512.7200000002</v>
          </cell>
        </row>
        <row r="43">
          <cell r="A43" t="str">
            <v>1.2.06.01.05.03</v>
          </cell>
          <cell r="B43" t="str">
            <v>Camaras fotograficas y video</v>
          </cell>
          <cell r="C43">
            <v>606958.73</v>
          </cell>
          <cell r="D43">
            <v>540249.55000000005</v>
          </cell>
          <cell r="E43">
            <v>0</v>
          </cell>
          <cell r="F43">
            <v>540249.55000000005</v>
          </cell>
          <cell r="G43">
            <v>1147208.28</v>
          </cell>
        </row>
        <row r="44">
          <cell r="A44" t="str">
            <v>1.2.06.01.05.99</v>
          </cell>
          <cell r="B44" t="str">
            <v>Otros equipos y mobiliario educacional, deportivo  y recreativo</v>
          </cell>
          <cell r="C44">
            <v>7375.679999999993</v>
          </cell>
          <cell r="D44">
            <v>0</v>
          </cell>
          <cell r="E44">
            <v>0</v>
          </cell>
          <cell r="F44">
            <v>0</v>
          </cell>
          <cell r="G44">
            <v>7375.679999999993</v>
          </cell>
        </row>
        <row r="45">
          <cell r="A45" t="str">
            <v>1.2.06.01.06.01</v>
          </cell>
          <cell r="B45" t="str">
            <v>Equipos medicos y de laboratorio</v>
          </cell>
          <cell r="C45">
            <v>130363.28</v>
          </cell>
          <cell r="D45">
            <v>0</v>
          </cell>
          <cell r="E45">
            <v>0</v>
          </cell>
          <cell r="F45">
            <v>0</v>
          </cell>
          <cell r="G45">
            <v>130363.28</v>
          </cell>
        </row>
        <row r="46">
          <cell r="A46" t="str">
            <v>1.2.06.01.07.01</v>
          </cell>
          <cell r="B46" t="str">
            <v>Automóviles y camiones</v>
          </cell>
          <cell r="C46">
            <v>44149544.399999999</v>
          </cell>
          <cell r="D46">
            <v>0</v>
          </cell>
          <cell r="E46">
            <v>0</v>
          </cell>
          <cell r="F46">
            <v>0</v>
          </cell>
          <cell r="G46">
            <v>44149544.399999999</v>
          </cell>
        </row>
        <row r="47">
          <cell r="A47" t="str">
            <v>1.2.06.01.08.02</v>
          </cell>
          <cell r="B47" t="str">
            <v>Maquinarias y equipos industriales</v>
          </cell>
          <cell r="C47">
            <v>255682.43</v>
          </cell>
          <cell r="D47">
            <v>0</v>
          </cell>
          <cell r="E47">
            <v>0</v>
          </cell>
          <cell r="F47">
            <v>0</v>
          </cell>
          <cell r="G47">
            <v>255682.43</v>
          </cell>
        </row>
        <row r="48">
          <cell r="A48" t="str">
            <v>1.2.06.01.08.04</v>
          </cell>
          <cell r="B48" t="str">
            <v>Sistemas de aire acondicionado, calefaccion y refrigeracion industrial y comercial</v>
          </cell>
          <cell r="C48">
            <v>71974.41</v>
          </cell>
          <cell r="D48">
            <v>0</v>
          </cell>
          <cell r="E48">
            <v>0</v>
          </cell>
          <cell r="F48">
            <v>0</v>
          </cell>
          <cell r="G48">
            <v>71974.41</v>
          </cell>
        </row>
        <row r="49">
          <cell r="A49" t="str">
            <v>1.2.06.01.08.05</v>
          </cell>
          <cell r="B49" t="str">
            <v>Equipos de comunicación, telecomunicaciones y señalamiento</v>
          </cell>
          <cell r="C49">
            <v>1043686.23</v>
          </cell>
          <cell r="D49">
            <v>0</v>
          </cell>
          <cell r="E49">
            <v>0</v>
          </cell>
          <cell r="F49">
            <v>0</v>
          </cell>
          <cell r="G49">
            <v>1043686.23</v>
          </cell>
        </row>
        <row r="50">
          <cell r="A50" t="str">
            <v>1.2.06.01.08.06</v>
          </cell>
          <cell r="B50" t="str">
            <v>Equipos de generacion electrica, aparatos y accesorios electricos</v>
          </cell>
          <cell r="C50">
            <v>55596.73</v>
          </cell>
          <cell r="D50">
            <v>0</v>
          </cell>
          <cell r="E50">
            <v>0</v>
          </cell>
          <cell r="F50">
            <v>0</v>
          </cell>
          <cell r="G50">
            <v>55596.73</v>
          </cell>
        </row>
        <row r="51">
          <cell r="A51" t="str">
            <v>1.2.06.01.08.07</v>
          </cell>
          <cell r="B51" t="str">
            <v xml:space="preserve">Herramientas y máquinas-herramientas </v>
          </cell>
          <cell r="C51">
            <v>1198351.77</v>
          </cell>
          <cell r="D51">
            <v>0</v>
          </cell>
          <cell r="E51">
            <v>0</v>
          </cell>
          <cell r="F51">
            <v>0</v>
          </cell>
          <cell r="G51">
            <v>1198351.77</v>
          </cell>
        </row>
        <row r="52">
          <cell r="A52" t="str">
            <v>1.2.06.01.09.02</v>
          </cell>
          <cell r="B52" t="str">
            <v>Equipos de seguridad</v>
          </cell>
          <cell r="C52">
            <v>643334.55000000005</v>
          </cell>
          <cell r="D52">
            <v>0</v>
          </cell>
          <cell r="E52">
            <v>0</v>
          </cell>
          <cell r="F52">
            <v>0</v>
          </cell>
          <cell r="G52">
            <v>643334.55000000005</v>
          </cell>
        </row>
        <row r="53">
          <cell r="A53" t="str">
            <v>1.2.06.01.02.01.03</v>
          </cell>
          <cell r="B53" t="str">
            <v>Depreciaciones de edificios</v>
          </cell>
          <cell r="C53">
            <v>-18966754.370000005</v>
          </cell>
          <cell r="D53">
            <v>0</v>
          </cell>
          <cell r="E53">
            <v>64645.279999999999</v>
          </cell>
          <cell r="F53">
            <v>-64645.279999999999</v>
          </cell>
          <cell r="G53">
            <v>-19031399.650000006</v>
          </cell>
        </row>
        <row r="54">
          <cell r="A54" t="str">
            <v>1.2.06.01.04.01.03</v>
          </cell>
          <cell r="B54" t="str">
            <v>Muebles de oficina y estantería - Depreciaciones acumuladas</v>
          </cell>
          <cell r="C54">
            <v>-16721438.200000001</v>
          </cell>
          <cell r="D54">
            <v>0</v>
          </cell>
          <cell r="E54">
            <v>91711.25</v>
          </cell>
          <cell r="F54">
            <v>-91711.25</v>
          </cell>
          <cell r="G54">
            <v>-16813149.450000003</v>
          </cell>
        </row>
        <row r="55">
          <cell r="A55" t="str">
            <v>1.2.06.01.04.02.03</v>
          </cell>
          <cell r="B55" t="str">
            <v>Muebles de alojamiento-Depreciaciones acumuladas</v>
          </cell>
          <cell r="C55">
            <v>-81149.229999999981</v>
          </cell>
          <cell r="D55">
            <v>0</v>
          </cell>
          <cell r="E55">
            <v>1388.42</v>
          </cell>
          <cell r="F55">
            <v>-1388.42</v>
          </cell>
          <cell r="G55">
            <v>-82537.64999999998</v>
          </cell>
        </row>
        <row r="56">
          <cell r="A56" t="str">
            <v>1.2.06.01.04.03.03</v>
          </cell>
          <cell r="B56" t="str">
            <v>Equipos de cómputo - Depreciaciones acumuladas</v>
          </cell>
          <cell r="C56">
            <v>-12008685.470000003</v>
          </cell>
          <cell r="D56">
            <v>0</v>
          </cell>
          <cell r="E56">
            <v>160415.82</v>
          </cell>
          <cell r="F56">
            <v>-160415.82</v>
          </cell>
          <cell r="G56">
            <v>-12169101.290000003</v>
          </cell>
        </row>
        <row r="57">
          <cell r="A57" t="str">
            <v>1.2.06.01.04.04.03</v>
          </cell>
          <cell r="B57" t="str">
            <v>Electrodomésticos - Depreciaciones acumuladas</v>
          </cell>
          <cell r="C57">
            <v>-2941742.73</v>
          </cell>
          <cell r="D57">
            <v>0</v>
          </cell>
          <cell r="E57">
            <v>4038.26</v>
          </cell>
          <cell r="F57">
            <v>-4038.26</v>
          </cell>
          <cell r="G57">
            <v>-2945780.9899999998</v>
          </cell>
        </row>
        <row r="58">
          <cell r="A58" t="str">
            <v>1.2.06.01.04.99.03</v>
          </cell>
          <cell r="B58" t="str">
            <v>Otros equipos y mobiliario de oficina y alojamiento - Depreciaciones acumuladas</v>
          </cell>
          <cell r="C58">
            <v>-1427472.9399999997</v>
          </cell>
          <cell r="D58">
            <v>0</v>
          </cell>
          <cell r="E58">
            <v>29896.44</v>
          </cell>
          <cell r="F58">
            <v>-29896.44</v>
          </cell>
          <cell r="G58">
            <v>-1457369.3799999997</v>
          </cell>
        </row>
        <row r="59">
          <cell r="A59" t="str">
            <v>1.2.06.01.05.03.03</v>
          </cell>
          <cell r="B59" t="str">
            <v>Camaras fotograficas y video</v>
          </cell>
          <cell r="C59">
            <v>-408970.58999999997</v>
          </cell>
          <cell r="D59">
            <v>0</v>
          </cell>
          <cell r="E59">
            <v>17253.32</v>
          </cell>
          <cell r="F59">
            <v>-17253.32</v>
          </cell>
          <cell r="G59">
            <v>-426223.91</v>
          </cell>
        </row>
        <row r="60">
          <cell r="A60" t="str">
            <v>1.2.06.01.05.99.03</v>
          </cell>
          <cell r="B60" t="str">
            <v>Otros equipos y mobiliario educacional, deportivo  y recreativo</v>
          </cell>
          <cell r="C60">
            <v>-1966.0400000000002</v>
          </cell>
          <cell r="D60">
            <v>0</v>
          </cell>
          <cell r="E60">
            <v>61.44</v>
          </cell>
          <cell r="F60">
            <v>-61.44</v>
          </cell>
          <cell r="G60">
            <v>-2027.4800000000002</v>
          </cell>
        </row>
        <row r="61">
          <cell r="A61" t="str">
            <v>1.2.06.01.06.01.03</v>
          </cell>
          <cell r="B61" t="str">
            <v>Equipos medicos y de laboratorio-Depreciaciones acumuladas</v>
          </cell>
          <cell r="C61">
            <v>-54939.450000000004</v>
          </cell>
          <cell r="D61">
            <v>0</v>
          </cell>
          <cell r="E61">
            <v>1346.07</v>
          </cell>
          <cell r="F61">
            <v>-1346.07</v>
          </cell>
          <cell r="G61">
            <v>-56285.520000000004</v>
          </cell>
        </row>
        <row r="62">
          <cell r="A62" t="str">
            <v>1.2.06.01.07.01.03</v>
          </cell>
          <cell r="B62" t="str">
            <v>Automóviles y camiones - Depreciaciones acumuladas</v>
          </cell>
          <cell r="C62">
            <v>-32743406.68</v>
          </cell>
          <cell r="D62">
            <v>0</v>
          </cell>
          <cell r="E62">
            <v>377109.06</v>
          </cell>
          <cell r="F62">
            <v>-377109.06</v>
          </cell>
          <cell r="G62">
            <v>-33120515.739999998</v>
          </cell>
        </row>
        <row r="63">
          <cell r="A63" t="str">
            <v>1.2.06.01.08.02.03</v>
          </cell>
          <cell r="B63" t="str">
            <v>Maquinarias y equipos industriales- Depreciaciones acumuladas</v>
          </cell>
          <cell r="C63">
            <v>-86439.6</v>
          </cell>
          <cell r="D63">
            <v>0</v>
          </cell>
          <cell r="E63">
            <v>1950.38</v>
          </cell>
          <cell r="F63">
            <v>-1950.38</v>
          </cell>
          <cell r="G63">
            <v>-88389.98000000001</v>
          </cell>
        </row>
        <row r="64">
          <cell r="A64" t="str">
            <v>1.2.06.01.08.04.03</v>
          </cell>
          <cell r="B64" t="str">
            <v>Sistemas de aire acondicionado, calefaccion y refrigeracion industrial y comercial- Depreciacion</v>
          </cell>
          <cell r="C64">
            <v>-15905.17</v>
          </cell>
          <cell r="D64">
            <v>0</v>
          </cell>
          <cell r="E64">
            <v>599.6</v>
          </cell>
          <cell r="F64">
            <v>-599.6</v>
          </cell>
          <cell r="G64">
            <v>-16504.77</v>
          </cell>
        </row>
        <row r="65">
          <cell r="A65" t="str">
            <v>1.2.06.01.08.05.03</v>
          </cell>
          <cell r="B65" t="str">
            <v>Equipos de comunicación, telecomunicaciones y señalamiento- Deprecaicion acumulada</v>
          </cell>
          <cell r="C65">
            <v>-92698.109999999986</v>
          </cell>
          <cell r="D65">
            <v>0</v>
          </cell>
          <cell r="E65">
            <v>28856.51</v>
          </cell>
          <cell r="F65">
            <v>-28856.51</v>
          </cell>
          <cell r="G65">
            <v>-121554.61999999998</v>
          </cell>
        </row>
        <row r="66">
          <cell r="A66" t="str">
            <v>1.2.06.01.08.06.03</v>
          </cell>
          <cell r="B66" t="str">
            <v>Equipos de generacion electrica, aparatos y accesorios electricos- Depreciaciones acumuladas</v>
          </cell>
          <cell r="C66">
            <v>-12509.039999999999</v>
          </cell>
          <cell r="D66">
            <v>0</v>
          </cell>
          <cell r="E66">
            <v>463.3</v>
          </cell>
          <cell r="F66">
            <v>-463.3</v>
          </cell>
          <cell r="G66">
            <v>-12972.339999999998</v>
          </cell>
        </row>
        <row r="67">
          <cell r="A67" t="str">
            <v>1.2.06.01.08.07.03</v>
          </cell>
          <cell r="B67" t="str">
            <v xml:space="preserve">Herramientas y máquinas-herramientas - Depreciaciones acumuladas </v>
          </cell>
          <cell r="C67">
            <v>-1087718.6500000004</v>
          </cell>
          <cell r="D67">
            <v>0</v>
          </cell>
          <cell r="E67">
            <v>0</v>
          </cell>
          <cell r="F67">
            <v>0</v>
          </cell>
          <cell r="G67">
            <v>-1087718.6500000004</v>
          </cell>
        </row>
        <row r="68">
          <cell r="A68" t="str">
            <v>1.2.06.01.09.02.03</v>
          </cell>
          <cell r="B68" t="str">
            <v>Equipos de seguridad- Depreciacion acumuladas</v>
          </cell>
          <cell r="C68">
            <v>-643326.55000000005</v>
          </cell>
          <cell r="D68">
            <v>0</v>
          </cell>
          <cell r="E68">
            <v>0</v>
          </cell>
          <cell r="F68">
            <v>0</v>
          </cell>
          <cell r="G68">
            <v>-643326.55000000005</v>
          </cell>
        </row>
        <row r="69">
          <cell r="A69" t="str">
            <v>1.2.09.01.03.01</v>
          </cell>
          <cell r="B69" t="str">
            <v>Programas de informática y base de datos</v>
          </cell>
          <cell r="C69">
            <v>10768528.609999999</v>
          </cell>
          <cell r="D69">
            <v>0</v>
          </cell>
          <cell r="E69">
            <v>0</v>
          </cell>
          <cell r="F69">
            <v>0</v>
          </cell>
          <cell r="G69">
            <v>10768528.609999999</v>
          </cell>
        </row>
        <row r="70">
          <cell r="A70" t="str">
            <v>1.2.11.01.02.01</v>
          </cell>
          <cell r="B70" t="str">
            <v>Antigüedades y otros objetos de arte - Valores de origen</v>
          </cell>
          <cell r="C70">
            <v>220659.99999999997</v>
          </cell>
          <cell r="D70">
            <v>0</v>
          </cell>
          <cell r="E70">
            <v>0</v>
          </cell>
          <cell r="F70">
            <v>0</v>
          </cell>
          <cell r="G70">
            <v>220659.99999999997</v>
          </cell>
        </row>
        <row r="71">
          <cell r="A71">
            <v>11040103</v>
          </cell>
          <cell r="B71" t="str">
            <v>ESTUDIOS DE PREINVERSION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11040104</v>
          </cell>
          <cell r="B72" t="str">
            <v>MARCAS Y PATENTES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11040105</v>
          </cell>
          <cell r="B73" t="str">
            <v>LICENCIAS INFORMÁTICAS E INTELECTUALES, INDUSTRIALES Y COMER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 t="str">
            <v>1.2.09.01.03.03</v>
          </cell>
          <cell r="B74" t="str">
            <v xml:space="preserve">Programas de informática y base de datos-Amortizaciones Acumuladas </v>
          </cell>
          <cell r="C74">
            <v>-7448843.3300000019</v>
          </cell>
          <cell r="D74">
            <v>0</v>
          </cell>
          <cell r="E74">
            <v>162141.99</v>
          </cell>
          <cell r="F74">
            <v>-162141.99</v>
          </cell>
          <cell r="G74">
            <v>-7610985.3200000022</v>
          </cell>
        </row>
        <row r="75">
          <cell r="A75" t="str">
            <v>2.1.01.01.01</v>
          </cell>
          <cell r="B75" t="str">
            <v>Proveedores a Pagar c/p</v>
          </cell>
          <cell r="C75">
            <v>2681310.6</v>
          </cell>
          <cell r="D75">
            <v>1296862.2799999998</v>
          </cell>
          <cell r="E75">
            <v>264624.99</v>
          </cell>
          <cell r="F75">
            <v>1032237.2899999998</v>
          </cell>
          <cell r="G75">
            <v>1649073.3100000003</v>
          </cell>
        </row>
        <row r="76">
          <cell r="A76" t="str">
            <v>2.1.01.01.02</v>
          </cell>
          <cell r="B76" t="str">
            <v>Proveedores a pagar Año 2016</v>
          </cell>
          <cell r="C76">
            <v>6380814.7000000002</v>
          </cell>
          <cell r="D76">
            <v>0</v>
          </cell>
          <cell r="E76">
            <v>0</v>
          </cell>
          <cell r="F76">
            <v>0</v>
          </cell>
          <cell r="G76">
            <v>6380814.7000000002</v>
          </cell>
        </row>
        <row r="77">
          <cell r="A77" t="str">
            <v>2.1.04.01.04.01</v>
          </cell>
          <cell r="B77" t="str">
            <v>5% ESTADO</v>
          </cell>
          <cell r="C77">
            <v>15213.409999999996</v>
          </cell>
          <cell r="D77">
            <v>0</v>
          </cell>
          <cell r="E77">
            <v>2749.79</v>
          </cell>
          <cell r="F77">
            <v>-2749.79</v>
          </cell>
          <cell r="G77">
            <v>17963.199999999997</v>
          </cell>
        </row>
        <row r="78">
          <cell r="A78" t="str">
            <v>2.1.04.01.04.02</v>
          </cell>
          <cell r="B78" t="str">
            <v>10% ISR</v>
          </cell>
          <cell r="C78">
            <v>15275</v>
          </cell>
          <cell r="D78">
            <v>0</v>
          </cell>
          <cell r="E78">
            <v>2250</v>
          </cell>
          <cell r="F78">
            <v>-2250</v>
          </cell>
          <cell r="G78">
            <v>17525</v>
          </cell>
        </row>
        <row r="79">
          <cell r="A79" t="str">
            <v>2.1.04.01.04.03</v>
          </cell>
          <cell r="B79" t="str">
            <v>Retenciones de ITBIS p/pagar</v>
          </cell>
          <cell r="C79">
            <v>46997.200000000012</v>
          </cell>
          <cell r="D79">
            <v>0</v>
          </cell>
          <cell r="E79">
            <v>4050</v>
          </cell>
          <cell r="F79">
            <v>-4050</v>
          </cell>
          <cell r="G79">
            <v>51047.200000000012</v>
          </cell>
        </row>
        <row r="80">
          <cell r="A80" t="str">
            <v>2.1.04.01.04.04</v>
          </cell>
          <cell r="B80" t="str">
            <v>Retenciones 2% ISR</v>
          </cell>
          <cell r="C80">
            <v>560</v>
          </cell>
          <cell r="D80">
            <v>0</v>
          </cell>
          <cell r="E80">
            <v>0</v>
          </cell>
          <cell r="F80">
            <v>0</v>
          </cell>
          <cell r="G80">
            <v>560</v>
          </cell>
        </row>
        <row r="81">
          <cell r="A81" t="str">
            <v>2.1.06.01</v>
          </cell>
          <cell r="B81" t="str">
            <v>Remuneracioes y aportes a pagar a corto plazo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 t="str">
            <v>2.1.06.01.01</v>
          </cell>
          <cell r="B82" t="str">
            <v>Remuneraciones a pagar C/P</v>
          </cell>
          <cell r="C82">
            <v>3600</v>
          </cell>
          <cell r="D82">
            <v>0</v>
          </cell>
          <cell r="E82">
            <v>0</v>
          </cell>
          <cell r="F82">
            <v>0</v>
          </cell>
          <cell r="G82">
            <v>3600</v>
          </cell>
        </row>
        <row r="83">
          <cell r="A83" t="str">
            <v>2.1.09.07.03.11</v>
          </cell>
          <cell r="B83" t="str">
            <v>Cheques no pagados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 t="str">
            <v>3.1.01.01.01</v>
          </cell>
          <cell r="B84" t="str">
            <v>Capital inicial a valores historicos</v>
          </cell>
          <cell r="C84">
            <v>65441165.399999999</v>
          </cell>
          <cell r="D84">
            <v>0</v>
          </cell>
          <cell r="E84">
            <v>0</v>
          </cell>
          <cell r="F84">
            <v>0</v>
          </cell>
          <cell r="G84">
            <v>65441165.399999999</v>
          </cell>
        </row>
        <row r="85">
          <cell r="A85" t="str">
            <v>3.1.04.01.01</v>
          </cell>
          <cell r="B85" t="str">
            <v>Resultados de ejercicios anteriores</v>
          </cell>
          <cell r="C85">
            <v>78214.880000000005</v>
          </cell>
          <cell r="D85">
            <v>0</v>
          </cell>
          <cell r="E85">
            <v>0</v>
          </cell>
          <cell r="F85">
            <v>0</v>
          </cell>
          <cell r="G85">
            <v>78214.880000000005</v>
          </cell>
        </row>
        <row r="86">
          <cell r="A86" t="str">
            <v>3.1.04.01.02</v>
          </cell>
          <cell r="B86" t="str">
            <v>Ajuste de resultados de ejercicios anteriores</v>
          </cell>
          <cell r="C86">
            <v>26135686.190000001</v>
          </cell>
          <cell r="D86">
            <v>0</v>
          </cell>
          <cell r="E86">
            <v>0</v>
          </cell>
          <cell r="F86">
            <v>0</v>
          </cell>
          <cell r="G86">
            <v>26135686.190000001</v>
          </cell>
        </row>
        <row r="87">
          <cell r="A87" t="str">
            <v>3.1.04.02.01</v>
          </cell>
          <cell r="B87" t="str">
            <v>Cierre de cuentas de ingresos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3.1.04.02.02</v>
          </cell>
          <cell r="B88" t="str">
            <v>Cierre de cuentas de gastos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 t="str">
            <v>3.1.04.02.03.01</v>
          </cell>
          <cell r="B89" t="str">
            <v>Resumen de ahorro o desahorro de la gestion</v>
          </cell>
          <cell r="C89">
            <v>14660525.02781927</v>
          </cell>
          <cell r="D89">
            <v>0</v>
          </cell>
          <cell r="E89">
            <v>0</v>
          </cell>
          <cell r="F89">
            <v>0</v>
          </cell>
          <cell r="G89">
            <v>16723529.565967765</v>
          </cell>
        </row>
        <row r="91">
          <cell r="A91" t="str">
            <v>4.2.02.01.03</v>
          </cell>
          <cell r="B91" t="str">
            <v>Donaciones corrientes del Sector Privado</v>
          </cell>
          <cell r="C91">
            <v>887183.66</v>
          </cell>
          <cell r="D91">
            <v>0</v>
          </cell>
          <cell r="E91">
            <v>0</v>
          </cell>
          <cell r="F91">
            <v>0</v>
          </cell>
          <cell r="G91">
            <v>887183.66</v>
          </cell>
        </row>
        <row r="92">
          <cell r="A92" t="str">
            <v>4.2.03.01.02.01</v>
          </cell>
          <cell r="B92" t="str">
            <v xml:space="preserve">Transferencias corrientes de la administración central </v>
          </cell>
          <cell r="C92">
            <v>171256680</v>
          </cell>
          <cell r="D92">
            <v>0</v>
          </cell>
          <cell r="E92">
            <v>24465240</v>
          </cell>
          <cell r="F92">
            <v>-24465240</v>
          </cell>
          <cell r="G92">
            <v>195721920</v>
          </cell>
        </row>
        <row r="93">
          <cell r="A93" t="str">
            <v>4.2.03.01.02.03</v>
          </cell>
          <cell r="B93" t="str">
            <v xml:space="preserve">Transferencias corrientes de instituciones de la seguridad social </v>
          </cell>
          <cell r="C93">
            <v>0</v>
          </cell>
          <cell r="D93">
            <v>0</v>
          </cell>
          <cell r="E93">
            <v>182500</v>
          </cell>
          <cell r="F93">
            <v>-182500</v>
          </cell>
          <cell r="G93">
            <v>182500</v>
          </cell>
        </row>
        <row r="94">
          <cell r="A94" t="str">
            <v>4.2.04.01.03</v>
          </cell>
          <cell r="B94" t="str">
            <v>Subvenciones recibidas de insituciones finaniceras monetarias (Reserva Educativa)</v>
          </cell>
          <cell r="C94">
            <v>6741045.7300000004</v>
          </cell>
          <cell r="D94">
            <v>0</v>
          </cell>
          <cell r="E94">
            <v>1909462.7499999998</v>
          </cell>
          <cell r="F94">
            <v>-1909462.7499999998</v>
          </cell>
          <cell r="G94">
            <v>8650508.4800000004</v>
          </cell>
        </row>
        <row r="95">
          <cell r="A95" t="str">
            <v>4.2.04.01.04</v>
          </cell>
          <cell r="B95" t="str">
            <v xml:space="preserve">Subvenciones recibidas de instituciones financieras no monetarias 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4.2.09.99.01</v>
          </cell>
          <cell r="B96" t="str">
            <v xml:space="preserve">Otros ingresos sin contraprestacion diversos </v>
          </cell>
          <cell r="C96">
            <v>815026.65999999992</v>
          </cell>
          <cell r="D96">
            <v>603842.68000000005</v>
          </cell>
          <cell r="E96">
            <v>124314.7</v>
          </cell>
          <cell r="F96">
            <v>479527.98000000004</v>
          </cell>
          <cell r="G96">
            <v>335498.67999999988</v>
          </cell>
        </row>
        <row r="97">
          <cell r="A97" t="str">
            <v>4.3.02.99</v>
          </cell>
          <cell r="B97" t="str">
            <v>Ingresos por otras ventas de servicios</v>
          </cell>
          <cell r="C97">
            <v>7400000</v>
          </cell>
          <cell r="D97">
            <v>0</v>
          </cell>
          <cell r="E97">
            <v>1695000.13</v>
          </cell>
          <cell r="F97">
            <v>-1695000.13</v>
          </cell>
          <cell r="G97">
            <v>9095000.129999999</v>
          </cell>
        </row>
        <row r="98">
          <cell r="A98" t="str">
            <v>4.3.03.01.02</v>
          </cell>
          <cell r="B98" t="str">
            <v>Ingresos por arrendamientos de inmuebles</v>
          </cell>
          <cell r="C98">
            <v>48000</v>
          </cell>
          <cell r="D98">
            <v>0</v>
          </cell>
          <cell r="E98">
            <v>0</v>
          </cell>
          <cell r="F98">
            <v>0</v>
          </cell>
          <cell r="G98">
            <v>48000</v>
          </cell>
        </row>
        <row r="99">
          <cell r="A99" t="str">
            <v>5.1.01.01.01.01</v>
          </cell>
          <cell r="B99" t="str">
            <v>Sueldos Fijos</v>
          </cell>
          <cell r="C99">
            <v>-63310485</v>
          </cell>
          <cell r="D99">
            <v>8992855</v>
          </cell>
          <cell r="E99">
            <v>0</v>
          </cell>
          <cell r="F99">
            <v>8992855</v>
          </cell>
          <cell r="G99">
            <v>-72303340</v>
          </cell>
        </row>
        <row r="100">
          <cell r="A100" t="str">
            <v>5.1.01.01.02.01</v>
          </cell>
          <cell r="B100" t="str">
            <v>Sueldo de personal contratado e igualado</v>
          </cell>
          <cell r="C100">
            <v>-44863000</v>
          </cell>
          <cell r="D100">
            <v>6799500</v>
          </cell>
          <cell r="E100">
            <v>0</v>
          </cell>
          <cell r="F100">
            <v>6799500</v>
          </cell>
          <cell r="G100">
            <v>-51662500</v>
          </cell>
        </row>
        <row r="101">
          <cell r="A101" t="str">
            <v>5.1.01.01.02.02</v>
          </cell>
          <cell r="B101" t="str">
            <v>Sueldo de personal nominal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 t="str">
            <v>5.1.01.01.03.02</v>
          </cell>
          <cell r="B102" t="str">
            <v>Sueldos al personal por servicios especiales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5.1.01.01.04</v>
          </cell>
          <cell r="B103" t="str">
            <v>Sueldos al personal fijo en trámite de pensiones</v>
          </cell>
          <cell r="C103">
            <v>-525232.4</v>
          </cell>
          <cell r="D103">
            <v>43533.2</v>
          </cell>
          <cell r="E103">
            <v>0</v>
          </cell>
          <cell r="F103">
            <v>43533.2</v>
          </cell>
          <cell r="G103">
            <v>-568765.6</v>
          </cell>
        </row>
        <row r="104">
          <cell r="A104" t="str">
            <v>5.1.01.01.05</v>
          </cell>
          <cell r="B104" t="str">
            <v>Vacaciones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 t="str">
            <v>5.1.01.02.02</v>
          </cell>
          <cell r="B105" t="str">
            <v>Salario de navidad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 t="str">
            <v>5.1.01.02.04.03</v>
          </cell>
          <cell r="B106" t="str">
            <v>Compensación servicios de seguridad</v>
          </cell>
          <cell r="C106">
            <v>-2935000</v>
          </cell>
          <cell r="D106">
            <v>474000</v>
          </cell>
          <cell r="E106">
            <v>0</v>
          </cell>
          <cell r="F106">
            <v>474000</v>
          </cell>
          <cell r="G106">
            <v>-3409000</v>
          </cell>
        </row>
        <row r="107">
          <cell r="A107" t="str">
            <v>5.1.01.02.06.01</v>
          </cell>
          <cell r="B107" t="str">
            <v>Bonificaciones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5.1.01.03.02.01</v>
          </cell>
          <cell r="B108" t="str">
            <v>Gastos de representación en el país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 t="str">
            <v>5.1.01.04.01</v>
          </cell>
          <cell r="B109" t="str">
            <v>Prestaciones económicas por desvinculación</v>
          </cell>
          <cell r="C109">
            <v>-2909228.51</v>
          </cell>
          <cell r="D109">
            <v>0</v>
          </cell>
          <cell r="E109">
            <v>0</v>
          </cell>
          <cell r="F109">
            <v>0</v>
          </cell>
          <cell r="G109">
            <v>-2909228.51</v>
          </cell>
        </row>
        <row r="110">
          <cell r="A110" t="str">
            <v>5.1.01.04.99</v>
          </cell>
          <cell r="B110" t="str">
            <v>Otros beneficios por terminación</v>
          </cell>
          <cell r="C110">
            <v>-4183683.6500000004</v>
          </cell>
          <cell r="D110">
            <v>0</v>
          </cell>
          <cell r="E110">
            <v>0</v>
          </cell>
          <cell r="F110">
            <v>0</v>
          </cell>
          <cell r="G110">
            <v>-4183683.6500000004</v>
          </cell>
        </row>
        <row r="111">
          <cell r="A111" t="str">
            <v>5.1.01.05.01</v>
          </cell>
          <cell r="B111" t="str">
            <v>Contribuciones al seguro de salud</v>
          </cell>
          <cell r="C111">
            <v>-7685296.6600000001</v>
          </cell>
          <cell r="D111">
            <v>1120406.92</v>
          </cell>
          <cell r="E111">
            <v>0</v>
          </cell>
          <cell r="F111">
            <v>1120406.92</v>
          </cell>
          <cell r="G111">
            <v>-8805703.5800000001</v>
          </cell>
        </row>
        <row r="112">
          <cell r="A112" t="str">
            <v>5.1.01.05.02</v>
          </cell>
          <cell r="B112" t="str">
            <v>Contribuciones al seguro de pensiones</v>
          </cell>
          <cell r="C112">
            <v>-7717609.0600000005</v>
          </cell>
          <cell r="D112">
            <v>1124348.08</v>
          </cell>
          <cell r="E112">
            <v>0</v>
          </cell>
          <cell r="F112">
            <v>1124348.08</v>
          </cell>
          <cell r="G112">
            <v>-8841957.1400000006</v>
          </cell>
        </row>
        <row r="113">
          <cell r="A113" t="str">
            <v>5.1.01.05.03</v>
          </cell>
          <cell r="B113" t="str">
            <v>Contribuciones al seguro de riesgo laboral</v>
          </cell>
          <cell r="C113">
            <v>-1203727.8800000001</v>
          </cell>
          <cell r="D113">
            <v>176233.79</v>
          </cell>
          <cell r="E113">
            <v>0</v>
          </cell>
          <cell r="F113">
            <v>176233.79</v>
          </cell>
          <cell r="G113">
            <v>-1379961.6700000002</v>
          </cell>
        </row>
        <row r="114">
          <cell r="A114" t="str">
            <v>5.1.02.01.02</v>
          </cell>
          <cell r="B114" t="str">
            <v>Servicio telefónico de larga distancia</v>
          </cell>
          <cell r="C114">
            <v>-993108.36</v>
          </cell>
          <cell r="D114">
            <v>314705.40000000002</v>
          </cell>
          <cell r="E114">
            <v>0</v>
          </cell>
          <cell r="F114">
            <v>314705.40000000002</v>
          </cell>
          <cell r="G114">
            <v>-1307813.76</v>
          </cell>
        </row>
        <row r="115">
          <cell r="A115" t="str">
            <v>5.1.02.01.03</v>
          </cell>
          <cell r="B115" t="str">
            <v>Teléfono local</v>
          </cell>
          <cell r="C115">
            <v>-2241314.9499999997</v>
          </cell>
          <cell r="D115">
            <v>331262.25</v>
          </cell>
          <cell r="E115">
            <v>0</v>
          </cell>
          <cell r="F115">
            <v>331262.25</v>
          </cell>
          <cell r="G115">
            <v>-2572577.1999999997</v>
          </cell>
        </row>
        <row r="116">
          <cell r="A116" t="str">
            <v>5.1.02.01.06</v>
          </cell>
          <cell r="B116" t="str">
            <v>Electricidad</v>
          </cell>
          <cell r="C116">
            <v>-2900845.49</v>
          </cell>
          <cell r="D116">
            <v>455235.73</v>
          </cell>
          <cell r="E116">
            <v>0</v>
          </cell>
          <cell r="F116">
            <v>455235.73</v>
          </cell>
          <cell r="G116">
            <v>-3356081.22</v>
          </cell>
        </row>
        <row r="117">
          <cell r="A117" t="str">
            <v>5.1.02.01.07</v>
          </cell>
          <cell r="B117" t="str">
            <v>Agua</v>
          </cell>
          <cell r="C117">
            <v>-7650</v>
          </cell>
          <cell r="D117">
            <v>2550</v>
          </cell>
          <cell r="E117">
            <v>0</v>
          </cell>
          <cell r="F117">
            <v>2550</v>
          </cell>
          <cell r="G117">
            <v>-10200</v>
          </cell>
        </row>
        <row r="118">
          <cell r="A118" t="str">
            <v>5.1.02.01.08</v>
          </cell>
          <cell r="B118" t="str">
            <v>Recolección de Residuos Sólidos</v>
          </cell>
          <cell r="C118">
            <v>-99603</v>
          </cell>
          <cell r="D118">
            <v>7975</v>
          </cell>
          <cell r="E118">
            <v>0</v>
          </cell>
          <cell r="F118">
            <v>7975</v>
          </cell>
          <cell r="G118">
            <v>-107578</v>
          </cell>
        </row>
        <row r="119">
          <cell r="A119" t="str">
            <v>5.1.02.02.01</v>
          </cell>
          <cell r="B119" t="str">
            <v>Publicidad y propaganda</v>
          </cell>
          <cell r="C119">
            <v>-326841.09999999998</v>
          </cell>
          <cell r="D119">
            <v>0</v>
          </cell>
          <cell r="E119">
            <v>0</v>
          </cell>
          <cell r="F119">
            <v>0</v>
          </cell>
          <cell r="G119">
            <v>-326841.09999999998</v>
          </cell>
        </row>
        <row r="120">
          <cell r="A120" t="str">
            <v>5.1.02.02.02</v>
          </cell>
          <cell r="B120" t="str">
            <v>Impresión y encuadernación</v>
          </cell>
          <cell r="C120">
            <v>-234317.9</v>
          </cell>
          <cell r="D120">
            <v>1526</v>
          </cell>
          <cell r="E120">
            <v>0</v>
          </cell>
          <cell r="F120">
            <v>1526</v>
          </cell>
          <cell r="G120">
            <v>-235843.9</v>
          </cell>
        </row>
        <row r="121">
          <cell r="A121" t="str">
            <v>5.1.02.03.01</v>
          </cell>
          <cell r="B121" t="str">
            <v>Viáticos dentro del país</v>
          </cell>
          <cell r="C121">
            <v>-1908495</v>
          </cell>
          <cell r="D121">
            <v>420800</v>
          </cell>
          <cell r="E121">
            <v>0</v>
          </cell>
          <cell r="F121">
            <v>420800</v>
          </cell>
          <cell r="G121">
            <v>-2329295</v>
          </cell>
        </row>
        <row r="122">
          <cell r="A122" t="str">
            <v>5.1.02.03.02</v>
          </cell>
          <cell r="B122" t="str">
            <v>Viáticos fuera del país</v>
          </cell>
          <cell r="C122">
            <v>0</v>
          </cell>
          <cell r="D122">
            <v>215758.9</v>
          </cell>
          <cell r="E122">
            <v>0</v>
          </cell>
          <cell r="F122">
            <v>215758.9</v>
          </cell>
          <cell r="G122">
            <v>-215758.9</v>
          </cell>
        </row>
        <row r="123">
          <cell r="A123" t="str">
            <v>5.1.02.04.01</v>
          </cell>
          <cell r="B123" t="str">
            <v>Pasajes</v>
          </cell>
          <cell r="C123">
            <v>-1253643.3500000001</v>
          </cell>
          <cell r="D123">
            <v>31800</v>
          </cell>
          <cell r="E123">
            <v>0</v>
          </cell>
          <cell r="F123">
            <v>31800</v>
          </cell>
          <cell r="G123">
            <v>-1285443.3500000001</v>
          </cell>
        </row>
        <row r="124">
          <cell r="A124" t="str">
            <v>5.1.02.04.02</v>
          </cell>
          <cell r="B124" t="str">
            <v>Fletes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 t="str">
            <v>5.1.02.04.04</v>
          </cell>
          <cell r="B125" t="str">
            <v xml:space="preserve">Peajes </v>
          </cell>
          <cell r="C125">
            <v>-248000</v>
          </cell>
          <cell r="D125">
            <v>0</v>
          </cell>
          <cell r="E125">
            <v>0</v>
          </cell>
          <cell r="F125">
            <v>0</v>
          </cell>
          <cell r="G125">
            <v>-248000</v>
          </cell>
        </row>
        <row r="126">
          <cell r="A126" t="str">
            <v>5.1.02.04.05</v>
          </cell>
          <cell r="B126" t="str">
            <v>Servicios de manejo y embalaje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 t="str">
            <v>5.1.02.05.01.02</v>
          </cell>
          <cell r="B127" t="str">
            <v>Alquiler de edificios</v>
          </cell>
          <cell r="C127">
            <v>-1236739.0599999998</v>
          </cell>
          <cell r="D127">
            <v>314976.33999999997</v>
          </cell>
          <cell r="E127">
            <v>26048.14</v>
          </cell>
          <cell r="F127">
            <v>288928.19999999995</v>
          </cell>
          <cell r="G127">
            <v>-1525667.2599999998</v>
          </cell>
        </row>
        <row r="128">
          <cell r="A128" t="str">
            <v>5.1.02.05.01.03</v>
          </cell>
          <cell r="B128" t="str">
            <v>Alquiler de equipos de transporte, tracción y elevación</v>
          </cell>
          <cell r="C128">
            <v>-208000</v>
          </cell>
          <cell r="D128">
            <v>0</v>
          </cell>
          <cell r="E128">
            <v>0</v>
          </cell>
          <cell r="F128">
            <v>0</v>
          </cell>
          <cell r="G128">
            <v>-208000</v>
          </cell>
        </row>
        <row r="129">
          <cell r="A129" t="str">
            <v>5.1.02.05.01.04</v>
          </cell>
          <cell r="B129" t="str">
            <v>Alquiler de maquinarias y equipos especializados</v>
          </cell>
          <cell r="C129">
            <v>-52563.1</v>
          </cell>
          <cell r="D129">
            <v>0</v>
          </cell>
          <cell r="E129">
            <v>0</v>
          </cell>
          <cell r="F129">
            <v>0</v>
          </cell>
          <cell r="G129">
            <v>-52563.1</v>
          </cell>
        </row>
        <row r="130">
          <cell r="A130" t="str">
            <v>5.1.02.05.01.99</v>
          </cell>
          <cell r="B130" t="str">
            <v>Otros alquileres</v>
          </cell>
          <cell r="C130">
            <v>-136660.79999999999</v>
          </cell>
          <cell r="D130">
            <v>31800.1</v>
          </cell>
          <cell r="E130">
            <v>0</v>
          </cell>
          <cell r="F130">
            <v>31800.1</v>
          </cell>
          <cell r="G130">
            <v>-168460.9</v>
          </cell>
        </row>
        <row r="131">
          <cell r="A131" t="str">
            <v>5.1.02.06.01</v>
          </cell>
          <cell r="B131" t="str">
            <v>Seguro de bienes inmuebles</v>
          </cell>
          <cell r="C131">
            <v>-548370.84</v>
          </cell>
          <cell r="D131">
            <v>0</v>
          </cell>
          <cell r="E131">
            <v>0</v>
          </cell>
          <cell r="F131">
            <v>0</v>
          </cell>
          <cell r="G131">
            <v>-548370.84</v>
          </cell>
        </row>
        <row r="132">
          <cell r="A132" t="str">
            <v>5.1.02.06.02</v>
          </cell>
          <cell r="B132" t="str">
            <v>Seguro de bienes muebles</v>
          </cell>
          <cell r="C132">
            <v>-3531.56</v>
          </cell>
          <cell r="D132">
            <v>0</v>
          </cell>
          <cell r="E132">
            <v>0</v>
          </cell>
          <cell r="F132">
            <v>0</v>
          </cell>
          <cell r="G132">
            <v>-3531.56</v>
          </cell>
        </row>
        <row r="133">
          <cell r="A133" t="str">
            <v>5.1.02.06.03</v>
          </cell>
          <cell r="B133" t="str">
            <v>Seguro de personas</v>
          </cell>
          <cell r="C133">
            <v>-164682.91999999998</v>
          </cell>
          <cell r="D133">
            <v>21331.39</v>
          </cell>
          <cell r="E133">
            <v>0</v>
          </cell>
          <cell r="F133">
            <v>21331.39</v>
          </cell>
          <cell r="G133">
            <v>-186014.31</v>
          </cell>
        </row>
        <row r="134">
          <cell r="A134" t="str">
            <v>5.1.02.07.01.01</v>
          </cell>
          <cell r="B134" t="str">
            <v>Reparaciones y obras menores en edificaciones</v>
          </cell>
          <cell r="C134">
            <v>-3122233.2</v>
          </cell>
          <cell r="D134">
            <v>1886630.5200000003</v>
          </cell>
          <cell r="E134">
            <v>0</v>
          </cell>
          <cell r="F134">
            <v>1886630.5200000003</v>
          </cell>
          <cell r="G134">
            <v>-5008863.7200000007</v>
          </cell>
        </row>
        <row r="135">
          <cell r="A135" t="str">
            <v>5.1.02.07.02.01</v>
          </cell>
          <cell r="B135" t="str">
            <v>Mantenimiento y reparación de equipos de transporte, tracción y elevación</v>
          </cell>
          <cell r="C135">
            <v>-833024.8</v>
          </cell>
          <cell r="D135">
            <v>13744.92</v>
          </cell>
          <cell r="E135">
            <v>0</v>
          </cell>
          <cell r="F135">
            <v>13744.92</v>
          </cell>
          <cell r="G135">
            <v>-846769.72000000009</v>
          </cell>
        </row>
        <row r="136">
          <cell r="A136" t="str">
            <v>5.1.02.07.02.02</v>
          </cell>
          <cell r="B136" t="str">
            <v>Mantenimiento y reparación de maquinarias y equipos especializados</v>
          </cell>
          <cell r="C136">
            <v>-150000</v>
          </cell>
          <cell r="D136">
            <v>95001.8</v>
          </cell>
          <cell r="E136">
            <v>0</v>
          </cell>
          <cell r="F136">
            <v>95001.8</v>
          </cell>
          <cell r="G136">
            <v>-245001.8</v>
          </cell>
        </row>
        <row r="137">
          <cell r="A137" t="str">
            <v>5.1.02.07.02.04</v>
          </cell>
          <cell r="B137" t="str">
            <v xml:space="preserve">Mantenimiento y reparación de equipos y mobiliarios de oficina y alojamiento </v>
          </cell>
          <cell r="C137">
            <v>-171105.02000000002</v>
          </cell>
          <cell r="D137">
            <v>3870.4</v>
          </cell>
          <cell r="E137">
            <v>0</v>
          </cell>
          <cell r="F137">
            <v>3870.4</v>
          </cell>
          <cell r="G137">
            <v>-174975.42</v>
          </cell>
        </row>
        <row r="138">
          <cell r="A138" t="str">
            <v>5.1.02.07.02.99</v>
          </cell>
          <cell r="B138" t="str">
            <v>Otros mantenimiento y reparaciones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5.1.02.08.01</v>
          </cell>
          <cell r="B139" t="str">
            <v>Estudios de ingeniería, arquitectura, investigaciones y análisis de factibilidad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5.1.02.08.02</v>
          </cell>
          <cell r="B140" t="str">
            <v>Servicios jurídicos</v>
          </cell>
          <cell r="C140">
            <v>-139340</v>
          </cell>
          <cell r="D140">
            <v>26550</v>
          </cell>
          <cell r="E140">
            <v>0</v>
          </cell>
          <cell r="F140">
            <v>26550</v>
          </cell>
          <cell r="G140">
            <v>-165890</v>
          </cell>
        </row>
        <row r="141">
          <cell r="A141" t="str">
            <v>5.1.02.08.03</v>
          </cell>
          <cell r="B141" t="str">
            <v>Servicios contables y de auditoría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 t="str">
            <v>5.1.02.08.04</v>
          </cell>
          <cell r="B142" t="str">
            <v>Servicios de capacitación</v>
          </cell>
          <cell r="C142">
            <v>-130200</v>
          </cell>
          <cell r="D142">
            <v>0</v>
          </cell>
          <cell r="E142">
            <v>0</v>
          </cell>
          <cell r="F142">
            <v>0</v>
          </cell>
          <cell r="G142">
            <v>-130200</v>
          </cell>
        </row>
        <row r="143">
          <cell r="A143" t="str">
            <v>5.1.02.08.05</v>
          </cell>
          <cell r="B143" t="str">
            <v>Servicio de informática y sistemas computarizados</v>
          </cell>
          <cell r="C143">
            <v>-467342.54</v>
          </cell>
          <cell r="D143">
            <v>0</v>
          </cell>
          <cell r="E143">
            <v>0</v>
          </cell>
          <cell r="F143">
            <v>0</v>
          </cell>
          <cell r="G143">
            <v>-467342.54</v>
          </cell>
        </row>
        <row r="144">
          <cell r="A144" t="str">
            <v>5.1.02.08.06</v>
          </cell>
          <cell r="B144" t="str">
            <v>Servicios sanitarios, médicos y veterinarios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A145" t="str">
            <v>5.1.02.08.99</v>
          </cell>
          <cell r="B145" t="str">
            <v>Otros servicios técnicos y profesionales</v>
          </cell>
          <cell r="C145">
            <v>-766708.75</v>
          </cell>
          <cell r="D145">
            <v>0</v>
          </cell>
          <cell r="E145">
            <v>0</v>
          </cell>
          <cell r="F145">
            <v>0</v>
          </cell>
          <cell r="G145">
            <v>-766708.75</v>
          </cell>
        </row>
        <row r="146">
          <cell r="A146" t="str">
            <v>5.1.02.09.01</v>
          </cell>
          <cell r="B146" t="str">
            <v>Servicios de alimentación</v>
          </cell>
          <cell r="C146">
            <v>-4513.5</v>
          </cell>
          <cell r="D146">
            <v>0</v>
          </cell>
          <cell r="E146">
            <v>0</v>
          </cell>
          <cell r="F146">
            <v>0</v>
          </cell>
          <cell r="G146">
            <v>-4513.5</v>
          </cell>
        </row>
        <row r="147">
          <cell r="A147" t="str">
            <v>5.1.02.09.03</v>
          </cell>
          <cell r="B147" t="str">
            <v>Servicios de Catering</v>
          </cell>
          <cell r="C147">
            <v>-428350.95999999996</v>
          </cell>
          <cell r="D147">
            <v>248000</v>
          </cell>
          <cell r="E147">
            <v>0</v>
          </cell>
          <cell r="F147">
            <v>248000</v>
          </cell>
          <cell r="G147">
            <v>-676350.96</v>
          </cell>
        </row>
        <row r="148">
          <cell r="A148" t="str">
            <v>5.1.02.99.05.01</v>
          </cell>
          <cell r="B148" t="str">
            <v>Servicios de fumigación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5.1.02.99.05.02</v>
          </cell>
          <cell r="B149" t="str">
            <v>Servicios de Lavandería</v>
          </cell>
          <cell r="C149">
            <v>-800</v>
          </cell>
          <cell r="D149">
            <v>800</v>
          </cell>
          <cell r="E149">
            <v>0</v>
          </cell>
          <cell r="F149">
            <v>800</v>
          </cell>
          <cell r="G149">
            <v>-1600</v>
          </cell>
        </row>
        <row r="150">
          <cell r="A150" t="str">
            <v>5.1.02.99.05.03</v>
          </cell>
          <cell r="B150" t="str">
            <v>Servicios de Limpieza e higiene</v>
          </cell>
          <cell r="C150">
            <v>-233999.99</v>
          </cell>
          <cell r="D150">
            <v>0</v>
          </cell>
          <cell r="E150">
            <v>0</v>
          </cell>
          <cell r="F150">
            <v>0</v>
          </cell>
          <cell r="G150">
            <v>-233999.99</v>
          </cell>
        </row>
        <row r="151">
          <cell r="A151" t="str">
            <v>5.1.02.99.06.01</v>
          </cell>
          <cell r="B151" t="str">
            <v>Servicios de Organización de eventos generales</v>
          </cell>
          <cell r="C151">
            <v>-134776.06</v>
          </cell>
          <cell r="D151">
            <v>0</v>
          </cell>
          <cell r="E151">
            <v>0</v>
          </cell>
          <cell r="F151">
            <v>0</v>
          </cell>
          <cell r="G151">
            <v>-134776.06</v>
          </cell>
        </row>
        <row r="152">
          <cell r="A152" t="str">
            <v>5.1.02.99.99</v>
          </cell>
          <cell r="B152" t="str">
            <v>Otros servicios diversos</v>
          </cell>
          <cell r="C152">
            <v>-24780</v>
          </cell>
          <cell r="D152">
            <v>0</v>
          </cell>
          <cell r="E152">
            <v>0</v>
          </cell>
          <cell r="F152">
            <v>0</v>
          </cell>
          <cell r="G152">
            <v>-24780</v>
          </cell>
        </row>
        <row r="153">
          <cell r="A153" t="str">
            <v>5.1.03.01.01</v>
          </cell>
          <cell r="B153" t="str">
            <v>Alimentos y bebidas para personas y animales consumidos</v>
          </cell>
          <cell r="C153">
            <v>-789880.41906604043</v>
          </cell>
          <cell r="D153">
            <v>151414.87201282554</v>
          </cell>
          <cell r="E153">
            <v>0</v>
          </cell>
          <cell r="F153">
            <v>151414.87201282554</v>
          </cell>
          <cell r="G153">
            <v>-941295.29107886599</v>
          </cell>
        </row>
        <row r="154">
          <cell r="A154" t="str">
            <v>5.1.03.01.02</v>
          </cell>
          <cell r="B154" t="str">
            <v>Productos agroforestales y pecuarios consumidos</v>
          </cell>
          <cell r="C154">
            <v>-322122.01</v>
          </cell>
          <cell r="D154">
            <v>18072</v>
          </cell>
          <cell r="E154">
            <v>0</v>
          </cell>
          <cell r="F154">
            <v>18072</v>
          </cell>
          <cell r="G154">
            <v>-340194.01</v>
          </cell>
        </row>
        <row r="155">
          <cell r="A155" t="str">
            <v>5.1.03.02.01</v>
          </cell>
          <cell r="B155" t="str">
            <v>Hilados y telas consumidos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 t="str">
            <v>5.1.03.02.02</v>
          </cell>
          <cell r="B156" t="str">
            <v>Acabados textiles consumidos</v>
          </cell>
          <cell r="C156">
            <v>-570176</v>
          </cell>
          <cell r="D156">
            <v>0</v>
          </cell>
          <cell r="E156">
            <v>0</v>
          </cell>
          <cell r="F156">
            <v>0</v>
          </cell>
          <cell r="G156">
            <v>-570176</v>
          </cell>
        </row>
        <row r="157">
          <cell r="A157" t="str">
            <v>5.1.03.02.03</v>
          </cell>
          <cell r="B157" t="str">
            <v>Prendas de vestir consumidas</v>
          </cell>
          <cell r="C157">
            <v>0</v>
          </cell>
          <cell r="D157">
            <v>37918.120000000003</v>
          </cell>
          <cell r="E157">
            <v>0</v>
          </cell>
          <cell r="F157">
            <v>37918.120000000003</v>
          </cell>
          <cell r="G157">
            <v>-37918.120000000003</v>
          </cell>
        </row>
        <row r="158">
          <cell r="A158" t="str">
            <v>5.1.03.03.01</v>
          </cell>
          <cell r="B158" t="str">
            <v>Papel de escritorio consumido</v>
          </cell>
          <cell r="C158">
            <v>-142490.40780685359</v>
          </cell>
          <cell r="D158">
            <v>20689.36392834891</v>
          </cell>
          <cell r="E158">
            <v>0</v>
          </cell>
          <cell r="F158">
            <v>20689.36392834891</v>
          </cell>
          <cell r="G158">
            <v>-163179.77173520249</v>
          </cell>
        </row>
        <row r="159">
          <cell r="A159" t="str">
            <v>5.1.03.03.02</v>
          </cell>
          <cell r="B159" t="str">
            <v>Productos de papel y cartón consumidos</v>
          </cell>
          <cell r="C159">
            <v>-293121.12155994226</v>
          </cell>
          <cell r="D159">
            <v>15925.245761890586</v>
          </cell>
          <cell r="E159">
            <v>0</v>
          </cell>
          <cell r="F159">
            <v>15925.245761890586</v>
          </cell>
          <cell r="G159">
            <v>-309046.36732183286</v>
          </cell>
        </row>
        <row r="160">
          <cell r="A160" t="str">
            <v>5.1.03.03.03</v>
          </cell>
          <cell r="B160" t="str">
            <v>Productos de artes gráficas consumidos</v>
          </cell>
          <cell r="C160">
            <v>-739459.7</v>
          </cell>
          <cell r="D160">
            <v>2006</v>
          </cell>
          <cell r="E160">
            <v>0</v>
          </cell>
          <cell r="F160">
            <v>2006</v>
          </cell>
          <cell r="G160">
            <v>-741465.7</v>
          </cell>
        </row>
        <row r="161">
          <cell r="A161" t="str">
            <v>5.1.03.03.04</v>
          </cell>
          <cell r="B161" t="str">
            <v>Libros, revistas y periódicos consumidos</v>
          </cell>
          <cell r="C161">
            <v>-495</v>
          </cell>
          <cell r="D161">
            <v>0</v>
          </cell>
          <cell r="E161">
            <v>0</v>
          </cell>
          <cell r="F161">
            <v>0</v>
          </cell>
          <cell r="G161">
            <v>-495</v>
          </cell>
        </row>
        <row r="162">
          <cell r="A162" t="str">
            <v>5.1.03.04.01</v>
          </cell>
          <cell r="B162" t="str">
            <v>Productos medicinales para uso humano</v>
          </cell>
          <cell r="C162">
            <v>-243.66</v>
          </cell>
          <cell r="D162">
            <v>130</v>
          </cell>
          <cell r="E162">
            <v>0</v>
          </cell>
          <cell r="F162">
            <v>130</v>
          </cell>
          <cell r="G162">
            <v>-373.65999999999997</v>
          </cell>
        </row>
        <row r="163">
          <cell r="A163" t="str">
            <v>5.1.03.05.01</v>
          </cell>
          <cell r="B163" t="str">
            <v>Utiles menores  medicos-quirurgicos consumidos</v>
          </cell>
          <cell r="C163">
            <v>0</v>
          </cell>
          <cell r="D163">
            <v>1365</v>
          </cell>
          <cell r="E163">
            <v>0</v>
          </cell>
          <cell r="F163">
            <v>1365</v>
          </cell>
          <cell r="G163">
            <v>-1365</v>
          </cell>
        </row>
        <row r="164">
          <cell r="A164" t="str">
            <v>5.1.03.06.03</v>
          </cell>
          <cell r="B164" t="str">
            <v>Llantas y neumáticos</v>
          </cell>
          <cell r="C164">
            <v>-590</v>
          </cell>
          <cell r="D164">
            <v>499376</v>
          </cell>
          <cell r="E164">
            <v>0</v>
          </cell>
          <cell r="F164">
            <v>499376</v>
          </cell>
          <cell r="G164">
            <v>-499966</v>
          </cell>
        </row>
        <row r="165">
          <cell r="A165" t="str">
            <v>5.1.03.06.06</v>
          </cell>
          <cell r="B165" t="str">
            <v>Plasticos consumidos</v>
          </cell>
          <cell r="C165">
            <v>-78951.064494001272</v>
          </cell>
          <cell r="D165">
            <v>8241.564442205683</v>
          </cell>
          <cell r="E165">
            <v>0</v>
          </cell>
          <cell r="F165">
            <v>8241.564442205683</v>
          </cell>
          <cell r="G165">
            <v>-87192.628936206951</v>
          </cell>
        </row>
        <row r="166">
          <cell r="A166" t="str">
            <v>5.1.03.07.01</v>
          </cell>
          <cell r="B166" t="str">
            <v>Productos de cemento, cal, asbesto, yeso y arcilla</v>
          </cell>
          <cell r="C166">
            <v>-705.01</v>
          </cell>
          <cell r="D166">
            <v>0</v>
          </cell>
          <cell r="E166">
            <v>0</v>
          </cell>
          <cell r="F166">
            <v>0</v>
          </cell>
          <cell r="G166">
            <v>-705.01</v>
          </cell>
        </row>
        <row r="167">
          <cell r="A167" t="str">
            <v>5.1.03.07.02</v>
          </cell>
          <cell r="B167" t="str">
            <v>Productos de vidrio, loza y porcelana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 t="str">
            <v>5.1.03.07.03</v>
          </cell>
          <cell r="B168" t="str">
            <v>Productos metalicos y derivados</v>
          </cell>
          <cell r="C168">
            <v>-22726.03</v>
          </cell>
          <cell r="D168">
            <v>170.01</v>
          </cell>
          <cell r="E168">
            <v>0</v>
          </cell>
          <cell r="F168">
            <v>170.01</v>
          </cell>
          <cell r="G168">
            <v>-22896.039999999997</v>
          </cell>
        </row>
        <row r="169">
          <cell r="A169" t="str">
            <v>5.1.03.07.05</v>
          </cell>
          <cell r="B169" t="str">
            <v>Otros productos minerales no metálicos</v>
          </cell>
          <cell r="C169">
            <v>-118969</v>
          </cell>
          <cell r="D169">
            <v>23895</v>
          </cell>
          <cell r="E169">
            <v>0</v>
          </cell>
          <cell r="F169">
            <v>23895</v>
          </cell>
          <cell r="G169">
            <v>-142864</v>
          </cell>
        </row>
        <row r="170">
          <cell r="A170" t="str">
            <v>5.1.03.08.01</v>
          </cell>
          <cell r="B170" t="str">
            <v>Combustibles consumidos</v>
          </cell>
          <cell r="C170">
            <v>-4519286.34</v>
          </cell>
          <cell r="D170">
            <v>444714.53999999911</v>
          </cell>
          <cell r="E170">
            <v>0</v>
          </cell>
          <cell r="F170">
            <v>444714.53999999911</v>
          </cell>
          <cell r="G170">
            <v>-4964000.879999999</v>
          </cell>
        </row>
        <row r="171">
          <cell r="A171" t="str">
            <v>5.1.03.08.02</v>
          </cell>
          <cell r="B171" t="str">
            <v>Lubricantes consumidos</v>
          </cell>
          <cell r="C171">
            <v>-6800</v>
          </cell>
          <cell r="D171">
            <v>0</v>
          </cell>
          <cell r="E171">
            <v>0</v>
          </cell>
          <cell r="F171">
            <v>0</v>
          </cell>
          <cell r="G171">
            <v>-6800</v>
          </cell>
        </row>
        <row r="172">
          <cell r="A172" t="str">
            <v>5.1.03.08.03</v>
          </cell>
          <cell r="B172" t="str">
            <v>Pinturas, lacas, barnices, diluyentes y absorbentes para pinturas</v>
          </cell>
          <cell r="C172">
            <v>-5915.03</v>
          </cell>
          <cell r="D172">
            <v>0</v>
          </cell>
          <cell r="E172">
            <v>0</v>
          </cell>
          <cell r="F172">
            <v>0</v>
          </cell>
          <cell r="G172">
            <v>-5915.03</v>
          </cell>
        </row>
        <row r="173">
          <cell r="A173" t="str">
            <v>5.1.03.09.99</v>
          </cell>
          <cell r="B173" t="str">
            <v>Otros materiales y suministros de defensa, orden público, protección y seguridad consumidos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 t="str">
            <v>5.1.03.10.01</v>
          </cell>
          <cell r="B174" t="str">
            <v>Materiales para limpieza consumidos</v>
          </cell>
          <cell r="C174">
            <v>-506244.41716660321</v>
          </cell>
          <cell r="D174">
            <v>70227.511044911444</v>
          </cell>
          <cell r="E174">
            <v>0</v>
          </cell>
          <cell r="F174">
            <v>70227.511044911444</v>
          </cell>
          <cell r="G174">
            <v>-576471.92821151461</v>
          </cell>
        </row>
        <row r="175">
          <cell r="A175" t="str">
            <v>5.1.03.10.02</v>
          </cell>
          <cell r="B175" t="str">
            <v>Útiles de escritorio, oficina informática y enseñanza consumidos</v>
          </cell>
          <cell r="C175">
            <v>-2307553.383197383</v>
          </cell>
          <cell r="D175">
            <v>145099.38343151545</v>
          </cell>
          <cell r="E175">
            <v>0</v>
          </cell>
          <cell r="F175">
            <v>145099.38343151545</v>
          </cell>
          <cell r="G175">
            <v>-2452652.7666288987</v>
          </cell>
        </row>
        <row r="176">
          <cell r="A176" t="str">
            <v>5.1.03.10.03</v>
          </cell>
          <cell r="B176" t="str">
            <v>Útiles destinados a actividades deportivas y recreativas consumidos</v>
          </cell>
          <cell r="C176">
            <v>-230920.12</v>
          </cell>
          <cell r="D176">
            <v>0</v>
          </cell>
          <cell r="E176">
            <v>0</v>
          </cell>
          <cell r="F176">
            <v>0</v>
          </cell>
          <cell r="G176">
            <v>-230920.12</v>
          </cell>
        </row>
        <row r="177">
          <cell r="A177" t="str">
            <v>5.1.03.10.04</v>
          </cell>
          <cell r="B177" t="str">
            <v>Útiles de cocina y comedor consumidos</v>
          </cell>
          <cell r="C177">
            <v>-172326.58248540614</v>
          </cell>
          <cell r="D177">
            <v>16817.809420006692</v>
          </cell>
          <cell r="E177">
            <v>0</v>
          </cell>
          <cell r="F177">
            <v>16817.809420006692</v>
          </cell>
          <cell r="G177">
            <v>-189144.39190541283</v>
          </cell>
        </row>
        <row r="178">
          <cell r="A178" t="str">
            <v>5.1.03.10.05</v>
          </cell>
          <cell r="B178" t="str">
            <v>Productos eléctricos y afines consumidos</v>
          </cell>
          <cell r="C178">
            <v>-442353.39640444011</v>
          </cell>
          <cell r="D178">
            <v>176822.35180984554</v>
          </cell>
          <cell r="E178">
            <v>0</v>
          </cell>
          <cell r="F178">
            <v>176822.35180984554</v>
          </cell>
          <cell r="G178">
            <v>-619175.74821428559</v>
          </cell>
        </row>
        <row r="179">
          <cell r="A179" t="str">
            <v>5.1.03.10.99</v>
          </cell>
          <cell r="B179" t="str">
            <v>Productos y útiles varios no identificados precedentemente (.)</v>
          </cell>
          <cell r="C179">
            <v>-135325.99</v>
          </cell>
          <cell r="D179">
            <v>0</v>
          </cell>
          <cell r="E179">
            <v>0</v>
          </cell>
          <cell r="F179">
            <v>0</v>
          </cell>
          <cell r="G179">
            <v>-135325.99</v>
          </cell>
        </row>
        <row r="180">
          <cell r="A180" t="str">
            <v>5.1.04.01.01.01</v>
          </cell>
          <cell r="B180" t="str">
            <v>Depreciaciones de edificios</v>
          </cell>
          <cell r="C180">
            <v>-323226.40000000002</v>
          </cell>
          <cell r="D180">
            <v>64645.279999999999</v>
          </cell>
          <cell r="E180">
            <v>0</v>
          </cell>
          <cell r="F180">
            <v>64645.279999999999</v>
          </cell>
          <cell r="G180">
            <v>-387871.68000000005</v>
          </cell>
        </row>
        <row r="181">
          <cell r="A181" t="str">
            <v>5.1.04.01.01.02</v>
          </cell>
          <cell r="B181" t="str">
            <v>Depreciaciones de equipos de transporte, tracción y elevación</v>
          </cell>
          <cell r="C181">
            <v>-2705858.9400000009</v>
          </cell>
          <cell r="D181">
            <v>377109.06</v>
          </cell>
          <cell r="E181">
            <v>0</v>
          </cell>
          <cell r="F181">
            <v>377109.06</v>
          </cell>
          <cell r="G181">
            <v>-3082968.0000000009</v>
          </cell>
        </row>
        <row r="182">
          <cell r="A182" t="str">
            <v>5.1.04.01.01.03</v>
          </cell>
          <cell r="B182" t="str">
            <v>Depreciaciones de maquinarias y equipos especializados</v>
          </cell>
          <cell r="C182">
            <v>-84114.26999999999</v>
          </cell>
          <cell r="D182">
            <v>1950.38</v>
          </cell>
          <cell r="E182">
            <v>0</v>
          </cell>
          <cell r="F182">
            <v>1950.38</v>
          </cell>
          <cell r="G182">
            <v>-86064.65</v>
          </cell>
        </row>
        <row r="183">
          <cell r="A183" t="str">
            <v>5.1.04.01.01.04</v>
          </cell>
          <cell r="B183" t="str">
            <v>Depreciaciones de equipos e instrumentos medicos, cientifico y de laboratorio</v>
          </cell>
          <cell r="C183">
            <v>-9422.5199999999986</v>
          </cell>
          <cell r="D183">
            <v>1346.07</v>
          </cell>
          <cell r="E183">
            <v>0</v>
          </cell>
          <cell r="F183">
            <v>1346.07</v>
          </cell>
          <cell r="G183">
            <v>-10768.589999999998</v>
          </cell>
        </row>
        <row r="184">
          <cell r="A184" t="str">
            <v>5.1.04.01.01.05</v>
          </cell>
          <cell r="B184" t="str">
            <v>Depreciaciones de equipos y mobiliario de oficina y alojamiento</v>
          </cell>
          <cell r="C184">
            <v>-2084436.71</v>
          </cell>
          <cell r="D184">
            <v>303406.67</v>
          </cell>
          <cell r="E184">
            <v>0</v>
          </cell>
          <cell r="F184">
            <v>303406.67</v>
          </cell>
          <cell r="G184">
            <v>-2387843.38</v>
          </cell>
        </row>
        <row r="185">
          <cell r="A185" t="str">
            <v>5.1.04.01.01.06</v>
          </cell>
          <cell r="B185" t="str">
            <v>Depreciacion de equipos y mobiliarios educacional , deportivo y recreativo</v>
          </cell>
          <cell r="C185">
            <v>-58174.69999999999</v>
          </cell>
          <cell r="D185">
            <v>61.44</v>
          </cell>
          <cell r="E185">
            <v>0</v>
          </cell>
          <cell r="F185">
            <v>61.44</v>
          </cell>
          <cell r="G185">
            <v>-58236.139999999992</v>
          </cell>
        </row>
        <row r="186">
          <cell r="A186" t="str">
            <v>5.1.04.01.01.07</v>
          </cell>
          <cell r="B186" t="str">
            <v>Depreciacion de equipos de defensa y seguridad y orden publico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5.1.04.01.01.09</v>
          </cell>
          <cell r="B187" t="str">
            <v>Depreciaciones de equipos de computo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 t="str">
            <v>5.1.04.01.01.10</v>
          </cell>
          <cell r="B188" t="str">
            <v xml:space="preserve">Depreciacion de Electrodomesticos </v>
          </cell>
          <cell r="C188">
            <v>4.2632564145606011E-13</v>
          </cell>
          <cell r="D188">
            <v>0</v>
          </cell>
          <cell r="E188">
            <v>0</v>
          </cell>
          <cell r="F188">
            <v>0</v>
          </cell>
          <cell r="G188">
            <v>4.2632564145606011E-13</v>
          </cell>
        </row>
        <row r="189">
          <cell r="A189" t="str">
            <v>5.1.04.01.01.11</v>
          </cell>
          <cell r="B189" t="str">
            <v>Depreciaciones de muebles de alojamiento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5.1.04.01.01.12</v>
          </cell>
          <cell r="B190" t="str">
            <v xml:space="preserve">Depreciaciones de Otros equipos y mobiliario de oficina y alojamiento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 t="str">
            <v>5.1.04.01.01.13</v>
          </cell>
          <cell r="B191" t="str">
            <v>Camaras fotograficas y video</v>
          </cell>
          <cell r="C191">
            <v>2.0816681711721685E-17</v>
          </cell>
          <cell r="D191">
            <v>0</v>
          </cell>
          <cell r="E191">
            <v>0</v>
          </cell>
          <cell r="F191">
            <v>0</v>
          </cell>
          <cell r="G191">
            <v>2.0816681711721685E-17</v>
          </cell>
        </row>
        <row r="192">
          <cell r="A192" t="str">
            <v>5.1.04.01.01.14</v>
          </cell>
          <cell r="B192" t="str">
            <v>Sistemas de aire acondicionado, calefaccion y refrigeracion industrial y comercial- Depreciacion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 t="str">
            <v>5.1.04.01.01.15</v>
          </cell>
          <cell r="B193" t="str">
            <v>Equipos de comunicación, telecomunicaciones y señalamiento- Deprecaicion acumulada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 t="str">
            <v>5.1.04.01.01.16</v>
          </cell>
          <cell r="B194" t="str">
            <v>Equipos de generacion electrica, aparatos y accesorios electricos- Depreciaciones acumuladas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 t="str">
            <v>5.1.04.01.01.99</v>
          </cell>
          <cell r="B195" t="str">
            <v>Depreciaciones de otras propiedades, planta y equipos</v>
          </cell>
          <cell r="C195">
            <v>-9077.89</v>
          </cell>
          <cell r="D195">
            <v>31216.249999999996</v>
          </cell>
          <cell r="E195">
            <v>0</v>
          </cell>
          <cell r="F195">
            <v>31216.249999999996</v>
          </cell>
          <cell r="G195">
            <v>-40294.14</v>
          </cell>
        </row>
        <row r="196">
          <cell r="A196" t="str">
            <v>5.1.04.02.05.03</v>
          </cell>
          <cell r="B196" t="str">
            <v>Amortizaciones de programas de informática y base de datos</v>
          </cell>
          <cell r="C196">
            <v>-1134993.95</v>
          </cell>
          <cell r="D196">
            <v>162141.99</v>
          </cell>
          <cell r="E196">
            <v>0</v>
          </cell>
          <cell r="F196">
            <v>162141.99</v>
          </cell>
          <cell r="G196">
            <v>-1297135.94</v>
          </cell>
        </row>
        <row r="197">
          <cell r="A197" t="str">
            <v>5.1.05.01.01</v>
          </cell>
          <cell r="B197" t="str">
            <v>Deterioro y pérdidas de alimentos y productos agroforestales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 t="str">
            <v>5.1.05.01.02</v>
          </cell>
          <cell r="B198" t="str">
            <v>Deterioro y pérdidas de textiles y vestuarios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 t="str">
            <v>5.1.05.01.03</v>
          </cell>
          <cell r="B199" t="str">
            <v>Deterioro y pérdidas de productos de papel, cartón e impresos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 t="str">
            <v>5.1.05.01.04</v>
          </cell>
          <cell r="B200" t="str">
            <v>Deterioro y pérdidas de materiales y útiles médicos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 t="str">
            <v>5.1.06.01.01.06</v>
          </cell>
          <cell r="B201" t="str">
            <v>Deterioro de equipos y mobiliarios de oficina y alojamiento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 t="str">
            <v>5.1.07.01.03</v>
          </cell>
          <cell r="B202" t="str">
            <v>Otros gastos operativos de instituciones empresariales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 t="str">
            <v>5.2.01.04.01</v>
          </cell>
          <cell r="B203" t="str">
            <v>Subvenciones a empresas del sector privado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A204" t="str">
            <v>5.2.01.04.03</v>
          </cell>
          <cell r="B204" t="str">
            <v>Subvenciones a instituciones públicas financieras no monetarias</v>
          </cell>
          <cell r="C204">
            <v>-95000</v>
          </cell>
          <cell r="D204">
            <v>0</v>
          </cell>
          <cell r="E204">
            <v>0</v>
          </cell>
          <cell r="F204">
            <v>0</v>
          </cell>
          <cell r="G204">
            <v>-95000</v>
          </cell>
        </row>
        <row r="205">
          <cell r="A205" t="str">
            <v>5.2.01.04.04</v>
          </cell>
          <cell r="B205" t="str">
            <v>Subvenciones a instituciones públicas financieras monetarias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A206" t="str">
            <v>5.4.03.01.03.03</v>
          </cell>
          <cell r="B206" t="str">
            <v>Pérdidas por deterioro de otros ingresos sin contraprestación a cobrar</v>
          </cell>
          <cell r="C206">
            <v>-2.17</v>
          </cell>
          <cell r="D206">
            <v>0</v>
          </cell>
          <cell r="E206">
            <v>0</v>
          </cell>
          <cell r="F206">
            <v>0</v>
          </cell>
          <cell r="G206">
            <v>-2.17</v>
          </cell>
        </row>
        <row r="207">
          <cell r="A207" t="str">
            <v>5.4.09.99</v>
          </cell>
          <cell r="B207" t="str">
            <v>Otros gastos financieros varios</v>
          </cell>
          <cell r="C207">
            <v>-61643.37000000001</v>
          </cell>
          <cell r="D207">
            <v>5760.85</v>
          </cell>
          <cell r="E207">
            <v>0</v>
          </cell>
          <cell r="F207">
            <v>5760.85</v>
          </cell>
          <cell r="G207">
            <v>-67404.220000000016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7F65D-104A-4319-A0BF-C4109BF71B65}">
  <sheetPr>
    <tabColor rgb="FFFFC000"/>
  </sheetPr>
  <dimension ref="A8:O450"/>
  <sheetViews>
    <sheetView tabSelected="1" view="pageBreakPreview" topLeftCell="A139" zoomScaleNormal="100" zoomScaleSheetLayoutView="100" workbookViewId="0">
      <selection activeCell="H34" sqref="H34"/>
    </sheetView>
  </sheetViews>
  <sheetFormatPr baseColWidth="10" defaultColWidth="9.140625" defaultRowHeight="15" x14ac:dyDescent="0.25"/>
  <cols>
    <col min="1" max="1" width="20.5703125" style="2" customWidth="1"/>
    <col min="2" max="2" width="42.42578125" style="2" customWidth="1"/>
    <col min="3" max="3" width="1.42578125" style="2" customWidth="1"/>
    <col min="4" max="4" width="28.140625" style="38" customWidth="1"/>
    <col min="5" max="5" width="23.140625" style="2" customWidth="1"/>
    <col min="6" max="6" width="2.5703125" style="2" customWidth="1"/>
    <col min="7" max="7" width="3.5703125" style="2" customWidth="1"/>
    <col min="8" max="8" width="22.7109375" style="2" customWidth="1"/>
    <col min="9" max="9" width="21.7109375" style="2" customWidth="1"/>
    <col min="10" max="10" width="19.5703125" customWidth="1"/>
    <col min="11" max="11" width="18.140625" bestFit="1" customWidth="1"/>
    <col min="12" max="12" width="20.28515625" style="3" customWidth="1"/>
    <col min="13" max="13" width="18" customWidth="1"/>
    <col min="14" max="256" width="11.42578125" customWidth="1"/>
  </cols>
  <sheetData>
    <row r="8" spans="1:12" x14ac:dyDescent="0.25">
      <c r="A8" s="1" t="s">
        <v>0</v>
      </c>
      <c r="B8" s="1"/>
      <c r="C8" s="1"/>
      <c r="D8" s="1"/>
      <c r="E8" s="1"/>
    </row>
    <row r="9" spans="1:12" x14ac:dyDescent="0.25">
      <c r="A9" s="1" t="s">
        <v>1</v>
      </c>
      <c r="B9" s="1"/>
      <c r="C9" s="1"/>
      <c r="D9" s="1"/>
      <c r="E9" s="1"/>
      <c r="L9" s="4"/>
    </row>
    <row r="10" spans="1:12" x14ac:dyDescent="0.25">
      <c r="A10" s="1" t="s">
        <v>2</v>
      </c>
      <c r="B10" s="1"/>
      <c r="C10" s="1"/>
      <c r="D10" s="1"/>
      <c r="E10" s="1"/>
      <c r="L10" s="4"/>
    </row>
    <row r="11" spans="1:12" x14ac:dyDescent="0.25">
      <c r="A11" s="1" t="s">
        <v>3</v>
      </c>
      <c r="B11" s="1"/>
      <c r="C11" s="1"/>
      <c r="D11" s="1"/>
      <c r="E11" s="1"/>
      <c r="L11" s="4"/>
    </row>
    <row r="12" spans="1:12" x14ac:dyDescent="0.25">
      <c r="A12" s="5"/>
      <c r="B12" s="5"/>
      <c r="C12" s="5"/>
      <c r="D12" s="5"/>
      <c r="E12" s="5"/>
      <c r="L12" s="4"/>
    </row>
    <row r="13" spans="1:12" x14ac:dyDescent="0.25">
      <c r="A13" s="5"/>
      <c r="B13" s="5"/>
      <c r="C13" s="5"/>
      <c r="D13" s="5"/>
      <c r="E13" s="5"/>
      <c r="L13" s="4"/>
    </row>
    <row r="14" spans="1:12" x14ac:dyDescent="0.25">
      <c r="A14" s="5"/>
      <c r="B14" s="5"/>
      <c r="C14" s="5"/>
      <c r="D14" s="5"/>
      <c r="E14" s="5"/>
      <c r="L14" s="4"/>
    </row>
    <row r="15" spans="1:12" x14ac:dyDescent="0.25">
      <c r="B15" s="6"/>
      <c r="C15" s="7"/>
      <c r="D15" s="8"/>
      <c r="E15" s="9"/>
      <c r="L15" s="4"/>
    </row>
    <row r="16" spans="1:12" x14ac:dyDescent="0.25">
      <c r="A16" s="10">
        <v>1</v>
      </c>
      <c r="B16" s="11" t="s">
        <v>4</v>
      </c>
      <c r="C16" s="6"/>
      <c r="D16" s="12"/>
      <c r="E16" s="13">
        <f>E17+E81</f>
        <v>116499179.44479303</v>
      </c>
      <c r="H16" s="14"/>
      <c r="I16" s="14"/>
      <c r="L16" s="4"/>
    </row>
    <row r="17" spans="1:12" x14ac:dyDescent="0.25">
      <c r="A17" s="10">
        <v>1.1000000000000001</v>
      </c>
      <c r="B17" s="11" t="s">
        <v>5</v>
      </c>
      <c r="C17" s="6"/>
      <c r="D17" s="8"/>
      <c r="E17" s="15">
        <f>E18</f>
        <v>66760166.154793046</v>
      </c>
      <c r="G17" s="14"/>
      <c r="H17" s="14"/>
      <c r="I17" s="14"/>
      <c r="L17" s="4"/>
    </row>
    <row r="18" spans="1:12" x14ac:dyDescent="0.25">
      <c r="A18" s="16" t="s">
        <v>6</v>
      </c>
      <c r="B18" s="17" t="s">
        <v>7</v>
      </c>
      <c r="C18" s="18"/>
      <c r="D18" s="8"/>
      <c r="E18" s="19">
        <f>E19+E23+E36+E67+E64</f>
        <v>66760166.154793046</v>
      </c>
      <c r="L18" s="4"/>
    </row>
    <row r="19" spans="1:12" x14ac:dyDescent="0.25">
      <c r="A19" s="16" t="s">
        <v>8</v>
      </c>
      <c r="B19" s="17" t="s">
        <v>9</v>
      </c>
      <c r="C19" s="7"/>
      <c r="D19" s="19">
        <f>D20</f>
        <v>132242.1</v>
      </c>
      <c r="E19" s="19">
        <f>+D20</f>
        <v>132242.1</v>
      </c>
      <c r="H19" s="14"/>
      <c r="K19" s="20"/>
      <c r="L19" s="4"/>
    </row>
    <row r="20" spans="1:12" x14ac:dyDescent="0.25">
      <c r="A20" s="21" t="s">
        <v>10</v>
      </c>
      <c r="B20" s="22" t="s">
        <v>11</v>
      </c>
      <c r="C20" s="7"/>
      <c r="D20" s="23">
        <f>SUM(D21:D22)</f>
        <v>132242.1</v>
      </c>
      <c r="E20" s="23"/>
      <c r="L20" s="4"/>
    </row>
    <row r="21" spans="1:12" x14ac:dyDescent="0.25">
      <c r="A21" s="21" t="s">
        <v>12</v>
      </c>
      <c r="B21" s="22" t="s">
        <v>13</v>
      </c>
      <c r="C21" s="7"/>
      <c r="D21" s="23">
        <f>+IFERROR(VLOOKUP(A21,'[1]BALANCE DE COMPROBACION'!$A$4:$G$207,7,FALSE),0)</f>
        <v>50000</v>
      </c>
      <c r="E21" s="23"/>
      <c r="L21" s="4"/>
    </row>
    <row r="22" spans="1:12" x14ac:dyDescent="0.25">
      <c r="A22" s="21" t="s">
        <v>14</v>
      </c>
      <c r="B22" s="22" t="s">
        <v>15</v>
      </c>
      <c r="C22" s="24"/>
      <c r="D22" s="23">
        <f>+IFERROR(VLOOKUP(A22,'[1]BALANCE DE COMPROBACION'!$A$4:$G$207,7,FALSE),0)</f>
        <v>82242.100000000006</v>
      </c>
      <c r="E22" s="23"/>
      <c r="L22" s="4"/>
    </row>
    <row r="23" spans="1:12" x14ac:dyDescent="0.25">
      <c r="A23" s="16" t="s">
        <v>16</v>
      </c>
      <c r="B23" s="11" t="s">
        <v>17</v>
      </c>
      <c r="C23" s="25"/>
      <c r="D23" s="8"/>
      <c r="E23" s="19">
        <f>D24+D29</f>
        <v>56371186.019999996</v>
      </c>
      <c r="H23" s="14"/>
      <c r="L23" s="4"/>
    </row>
    <row r="24" spans="1:12" x14ac:dyDescent="0.25">
      <c r="A24" s="16" t="s">
        <v>18</v>
      </c>
      <c r="B24" s="11" t="s">
        <v>19</v>
      </c>
      <c r="C24" s="25"/>
      <c r="D24" s="26">
        <f>D25</f>
        <v>45951779.589999996</v>
      </c>
      <c r="E24" s="19"/>
      <c r="H24" s="14"/>
      <c r="L24" s="4"/>
    </row>
    <row r="25" spans="1:12" ht="25.5" x14ac:dyDescent="0.25">
      <c r="A25" s="21" t="s">
        <v>20</v>
      </c>
      <c r="B25" s="11" t="s">
        <v>21</v>
      </c>
      <c r="C25" s="25"/>
      <c r="D25" s="26">
        <f>SUM(D26:D28)</f>
        <v>45951779.589999996</v>
      </c>
      <c r="E25" s="19"/>
      <c r="H25" s="14"/>
      <c r="L25" s="4"/>
    </row>
    <row r="26" spans="1:12" ht="25.5" x14ac:dyDescent="0.25">
      <c r="A26" s="21" t="s">
        <v>22</v>
      </c>
      <c r="B26" s="27" t="s">
        <v>23</v>
      </c>
      <c r="C26" s="25"/>
      <c r="D26" s="23">
        <f>+IFERROR(VLOOKUP(A26,'[1]BALANCE DE COMPROBACION'!$A$4:$G$207,7,FALSE),0)</f>
        <v>50000</v>
      </c>
      <c r="E26" s="19"/>
      <c r="H26" s="14"/>
      <c r="I26" s="28"/>
      <c r="J26" s="20"/>
      <c r="K26" s="20"/>
      <c r="L26" s="4"/>
    </row>
    <row r="27" spans="1:12" ht="25.5" x14ac:dyDescent="0.25">
      <c r="A27" s="21" t="s">
        <v>24</v>
      </c>
      <c r="B27" s="27" t="s">
        <v>25</v>
      </c>
      <c r="C27" s="25"/>
      <c r="D27" s="23">
        <f>+IFERROR(VLOOKUP(A27,'[1]BALANCE DE COMPROBACION'!$A$4:$G$207,7,FALSE),0)</f>
        <v>43820012.689999998</v>
      </c>
      <c r="E27" s="19"/>
      <c r="H27" s="14"/>
      <c r="J27" s="29"/>
      <c r="L27" s="4"/>
    </row>
    <row r="28" spans="1:12" ht="25.5" x14ac:dyDescent="0.25">
      <c r="A28" s="21" t="s">
        <v>26</v>
      </c>
      <c r="B28" s="27" t="s">
        <v>27</v>
      </c>
      <c r="C28" s="25"/>
      <c r="D28" s="23">
        <f>+IFERROR(VLOOKUP(A28,'[1]BALANCE DE COMPROBACION'!$A$4:$G$207,7,FALSE),0)</f>
        <v>2081766.9</v>
      </c>
      <c r="E28" s="19"/>
      <c r="H28" s="14"/>
      <c r="I28" s="14"/>
      <c r="J28" s="29"/>
      <c r="L28" s="4"/>
    </row>
    <row r="29" spans="1:12" x14ac:dyDescent="0.25">
      <c r="A29" s="16" t="s">
        <v>28</v>
      </c>
      <c r="B29" s="11" t="s">
        <v>29</v>
      </c>
      <c r="C29" s="25"/>
      <c r="D29" s="26">
        <f>D30+D32</f>
        <v>10419406.430000003</v>
      </c>
      <c r="E29" s="7"/>
      <c r="K29" s="20"/>
      <c r="L29" s="4"/>
    </row>
    <row r="30" spans="1:12" x14ac:dyDescent="0.25">
      <c r="A30" s="21" t="s">
        <v>30</v>
      </c>
      <c r="B30" s="11" t="s">
        <v>31</v>
      </c>
      <c r="C30" s="25"/>
      <c r="D30" s="26">
        <f>D31</f>
        <v>312308.8</v>
      </c>
      <c r="E30" s="7"/>
      <c r="J30" s="29"/>
      <c r="K30" s="20"/>
      <c r="L30" s="4"/>
    </row>
    <row r="31" spans="1:12" x14ac:dyDescent="0.25">
      <c r="A31" s="21" t="s">
        <v>32</v>
      </c>
      <c r="B31" s="22" t="s">
        <v>33</v>
      </c>
      <c r="C31" s="25"/>
      <c r="D31" s="23">
        <f>+IFERROR(VLOOKUP(A31,'[1]BALANCE DE COMPROBACION'!$A$4:$G$207,7,FALSE),0)</f>
        <v>312308.8</v>
      </c>
      <c r="E31" s="7"/>
      <c r="K31" s="20"/>
      <c r="L31" s="30"/>
    </row>
    <row r="32" spans="1:12" ht="25.5" x14ac:dyDescent="0.25">
      <c r="A32" s="21" t="s">
        <v>34</v>
      </c>
      <c r="B32" s="11" t="s">
        <v>35</v>
      </c>
      <c r="C32" s="25"/>
      <c r="D32" s="26">
        <f>D33+D34</f>
        <v>10107097.630000003</v>
      </c>
      <c r="E32" s="7"/>
      <c r="K32" s="20"/>
      <c r="L32" s="4"/>
    </row>
    <row r="33" spans="1:15" x14ac:dyDescent="0.25">
      <c r="A33" s="21" t="s">
        <v>36</v>
      </c>
      <c r="B33" s="22" t="s">
        <v>37</v>
      </c>
      <c r="C33" s="31"/>
      <c r="D33" s="23">
        <f>+IFERROR(VLOOKUP(A33,'[1]BALANCE DE COMPROBACION'!$A$4:$G$207,7,FALSE),0)</f>
        <v>22176.880000000001</v>
      </c>
      <c r="E33" s="7"/>
      <c r="K33" s="20"/>
      <c r="L33" s="4"/>
    </row>
    <row r="34" spans="1:15" x14ac:dyDescent="0.25">
      <c r="A34" s="21" t="s">
        <v>38</v>
      </c>
      <c r="B34" s="22" t="s">
        <v>39</v>
      </c>
      <c r="C34" s="31"/>
      <c r="D34" s="23">
        <f>+IFERROR(VLOOKUP(A34,'[1]BALANCE DE COMPROBACION'!$A$4:$G$207,7,FALSE),0)</f>
        <v>10084920.750000002</v>
      </c>
      <c r="E34" s="32"/>
      <c r="H34" s="33"/>
      <c r="J34" s="29"/>
      <c r="K34" s="20"/>
      <c r="L34" s="4"/>
    </row>
    <row r="35" spans="1:15" x14ac:dyDescent="0.25">
      <c r="A35" s="21"/>
      <c r="B35" s="11"/>
      <c r="C35" s="25"/>
      <c r="D35" s="8"/>
      <c r="E35" s="7"/>
      <c r="H35" s="28"/>
      <c r="J35" s="29"/>
      <c r="K35" s="20"/>
      <c r="L35" s="4"/>
    </row>
    <row r="36" spans="1:15" x14ac:dyDescent="0.25">
      <c r="A36" s="16" t="s">
        <v>40</v>
      </c>
      <c r="B36" s="11" t="s">
        <v>41</v>
      </c>
      <c r="C36" s="24"/>
      <c r="D36" s="24"/>
      <c r="E36" s="19">
        <f>D37+D53</f>
        <v>7606653.29</v>
      </c>
      <c r="L36" s="4"/>
    </row>
    <row r="37" spans="1:15" x14ac:dyDescent="0.25">
      <c r="A37" s="21" t="s">
        <v>42</v>
      </c>
      <c r="B37" s="11" t="s">
        <v>43</v>
      </c>
      <c r="C37" s="6"/>
      <c r="D37" s="15">
        <f>D38+D39+D40+D41+D42+D43+D44+D45+D46+D47+D48+D49+D50+D51</f>
        <v>815675.83000000007</v>
      </c>
      <c r="E37" s="7"/>
      <c r="L37" s="4"/>
    </row>
    <row r="38" spans="1:15" x14ac:dyDescent="0.25">
      <c r="A38" s="21" t="s">
        <v>44</v>
      </c>
      <c r="B38" s="27" t="s">
        <v>45</v>
      </c>
      <c r="C38" s="23"/>
      <c r="D38" s="23">
        <f>+IFERROR(VLOOKUP(A38,'[1]BALANCE DE COMPROBACION'!$A$4:$G$207,7,FALSE),0)</f>
        <v>3870.58</v>
      </c>
      <c r="E38" s="19"/>
      <c r="L38" s="4"/>
    </row>
    <row r="39" spans="1:15" x14ac:dyDescent="0.25">
      <c r="A39" s="21" t="s">
        <v>46</v>
      </c>
      <c r="B39" s="27" t="s">
        <v>47</v>
      </c>
      <c r="C39" s="24"/>
      <c r="D39" s="23">
        <f>+IFERROR(VLOOKUP(A39,'[1]BALANCE DE COMPROBACION'!$A$4:$G$207,7,FALSE),0)</f>
        <v>21860.25</v>
      </c>
      <c r="E39" s="24"/>
      <c r="L39" s="4"/>
    </row>
    <row r="40" spans="1:15" x14ac:dyDescent="0.25">
      <c r="A40" s="21" t="s">
        <v>48</v>
      </c>
      <c r="B40" s="27" t="s">
        <v>49</v>
      </c>
      <c r="C40" s="25"/>
      <c r="D40" s="23">
        <f>+IFERROR(VLOOKUP(A40,'[1]BALANCE DE COMPROBACION'!$A$4:$G$207,7,FALSE),0)</f>
        <v>271500</v>
      </c>
      <c r="E40" s="24"/>
      <c r="L40" s="4"/>
    </row>
    <row r="41" spans="1:15" x14ac:dyDescent="0.25">
      <c r="A41" s="21" t="s">
        <v>50</v>
      </c>
      <c r="B41" s="27" t="s">
        <v>51</v>
      </c>
      <c r="C41" s="24"/>
      <c r="D41" s="23">
        <f>+IFERROR(VLOOKUP(A41,'[1]BALANCE DE COMPROBACION'!$A$4:$G$207,7,FALSE),0)</f>
        <v>15540</v>
      </c>
      <c r="E41" s="24"/>
      <c r="L41" s="4"/>
    </row>
    <row r="42" spans="1:15" x14ac:dyDescent="0.25">
      <c r="A42" s="21" t="s">
        <v>52</v>
      </c>
      <c r="B42" s="27" t="s">
        <v>53</v>
      </c>
      <c r="C42" s="25"/>
      <c r="D42" s="23">
        <f>+IFERROR(VLOOKUP(A42,'[1]BALANCE DE COMPROBACION'!$A$4:$G$207,7,FALSE),0)</f>
        <v>14905</v>
      </c>
      <c r="E42" s="24"/>
      <c r="L42" s="4"/>
    </row>
    <row r="43" spans="1:15" x14ac:dyDescent="0.25">
      <c r="A43" s="21" t="s">
        <v>54</v>
      </c>
      <c r="B43" s="27" t="s">
        <v>55</v>
      </c>
      <c r="C43" s="23"/>
      <c r="D43" s="23">
        <f>+IFERROR(VLOOKUP(A43,'[1]BALANCE DE COMPROBACION'!$A$4:$G$207,7,FALSE),0)</f>
        <v>90000</v>
      </c>
      <c r="E43" s="19"/>
      <c r="K43" s="3"/>
      <c r="L43" s="4"/>
    </row>
    <row r="44" spans="1:15" x14ac:dyDescent="0.25">
      <c r="A44" s="21" t="s">
        <v>56</v>
      </c>
      <c r="B44" s="27" t="s">
        <v>57</v>
      </c>
      <c r="C44" s="23"/>
      <c r="D44" s="23">
        <f>+IFERROR(VLOOKUP(A44,'[1]BALANCE DE COMPROBACION'!$A$4:$G$207,7,FALSE),0)</f>
        <v>60000</v>
      </c>
      <c r="E44" s="19"/>
      <c r="K44" s="3"/>
      <c r="L44" s="4"/>
    </row>
    <row r="45" spans="1:15" x14ac:dyDescent="0.25">
      <c r="A45" s="21" t="s">
        <v>58</v>
      </c>
      <c r="B45" s="27" t="s">
        <v>59</v>
      </c>
      <c r="C45" s="23"/>
      <c r="D45" s="23">
        <f>+IFERROR(VLOOKUP(A45,'[1]BALANCE DE COMPROBACION'!$A$4:$G$207,7,FALSE),0)</f>
        <v>70000</v>
      </c>
      <c r="E45" s="19"/>
      <c r="K45" s="3"/>
      <c r="L45" s="4"/>
      <c r="O45" s="4"/>
    </row>
    <row r="46" spans="1:15" x14ac:dyDescent="0.25">
      <c r="A46" s="21" t="s">
        <v>60</v>
      </c>
      <c r="B46" s="27" t="s">
        <v>61</v>
      </c>
      <c r="C46" s="23"/>
      <c r="D46" s="23">
        <f>+IFERROR(VLOOKUP(A46,'[1]BALANCE DE COMPROBACION'!$A$4:$G$207,7,FALSE),0)</f>
        <v>40000</v>
      </c>
      <c r="E46" s="19"/>
      <c r="K46" s="29"/>
      <c r="L46" s="4"/>
      <c r="O46" s="4"/>
    </row>
    <row r="47" spans="1:15" x14ac:dyDescent="0.25">
      <c r="A47" s="21" t="s">
        <v>62</v>
      </c>
      <c r="B47" s="34" t="s">
        <v>63</v>
      </c>
      <c r="C47" s="35"/>
      <c r="D47" s="23">
        <f>+IFERROR(VLOOKUP(A47,'[1]BALANCE DE COMPROBACION'!$A$4:$G$207,7,FALSE),0)</f>
        <v>30000</v>
      </c>
      <c r="E47" s="19"/>
      <c r="L47" s="4"/>
      <c r="O47" s="4"/>
    </row>
    <row r="48" spans="1:15" x14ac:dyDescent="0.25">
      <c r="A48" s="21" t="s">
        <v>64</v>
      </c>
      <c r="B48" s="34" t="s">
        <v>65</v>
      </c>
      <c r="C48" s="35"/>
      <c r="D48" s="23">
        <f>+IFERROR(VLOOKUP(A48,'[1]BALANCE DE COMPROBACION'!$A$4:$G$207,7,FALSE),0)</f>
        <v>75000</v>
      </c>
      <c r="E48" s="19"/>
      <c r="L48" s="4"/>
      <c r="O48" s="4"/>
    </row>
    <row r="49" spans="1:15" x14ac:dyDescent="0.25">
      <c r="A49" s="21" t="s">
        <v>66</v>
      </c>
      <c r="B49" s="36" t="s">
        <v>67</v>
      </c>
      <c r="C49" s="37"/>
      <c r="D49" s="23">
        <f>+IFERROR(VLOOKUP(A49,'[1]BALANCE DE COMPROBACION'!$A$4:$G$207,7,FALSE),0)</f>
        <v>36000</v>
      </c>
      <c r="E49" s="24"/>
      <c r="G49" s="38"/>
      <c r="H49" s="38"/>
      <c r="K49" s="39"/>
      <c r="L49" s="4"/>
      <c r="O49" s="29"/>
    </row>
    <row r="50" spans="1:15" x14ac:dyDescent="0.25">
      <c r="A50" s="21" t="s">
        <v>68</v>
      </c>
      <c r="B50" s="36" t="s">
        <v>69</v>
      </c>
      <c r="C50" s="37"/>
      <c r="D50" s="23">
        <f>+IFERROR(VLOOKUP(A50,'[1]BALANCE DE COMPROBACION'!$A$4:$G$207,7,FALSE),0)</f>
        <v>51000</v>
      </c>
      <c r="E50" s="40"/>
      <c r="G50" s="38"/>
      <c r="H50" s="38"/>
      <c r="L50" s="4"/>
    </row>
    <row r="51" spans="1:15" x14ac:dyDescent="0.25">
      <c r="A51" s="21" t="s">
        <v>70</v>
      </c>
      <c r="B51" s="36" t="s">
        <v>71</v>
      </c>
      <c r="C51" s="37"/>
      <c r="D51" s="23">
        <f>+IFERROR(VLOOKUP(A51,'[1]BALANCE DE COMPROBACION'!$A$4:$G$207,7,FALSE),0)</f>
        <v>36000</v>
      </c>
      <c r="E51" s="24"/>
      <c r="G51" s="38"/>
      <c r="H51" s="38"/>
      <c r="L51" s="4"/>
    </row>
    <row r="52" spans="1:15" x14ac:dyDescent="0.25">
      <c r="A52" s="21"/>
      <c r="B52" s="36"/>
      <c r="C52" s="37"/>
      <c r="D52" s="35"/>
      <c r="E52" s="24"/>
      <c r="G52" s="38"/>
      <c r="H52" s="38"/>
      <c r="L52" s="4"/>
    </row>
    <row r="53" spans="1:15" x14ac:dyDescent="0.25">
      <c r="A53" s="16" t="s">
        <v>72</v>
      </c>
      <c r="B53" s="11" t="s">
        <v>73</v>
      </c>
      <c r="C53" s="24"/>
      <c r="D53" s="19">
        <f>D54</f>
        <v>6790977.46</v>
      </c>
      <c r="E53" s="7"/>
      <c r="G53" s="38"/>
      <c r="H53" s="38"/>
      <c r="L53" s="4"/>
    </row>
    <row r="54" spans="1:15" ht="25.5" x14ac:dyDescent="0.25">
      <c r="A54" s="16" t="s">
        <v>74</v>
      </c>
      <c r="B54" s="11" t="s">
        <v>75</v>
      </c>
      <c r="C54" s="24"/>
      <c r="D54" s="19">
        <f>D55</f>
        <v>6790977.46</v>
      </c>
      <c r="E54" s="7"/>
      <c r="G54" s="38"/>
      <c r="H54" s="38"/>
      <c r="L54" s="4"/>
    </row>
    <row r="55" spans="1:15" ht="25.5" x14ac:dyDescent="0.25">
      <c r="A55" s="16" t="s">
        <v>76</v>
      </c>
      <c r="B55" s="11" t="s">
        <v>75</v>
      </c>
      <c r="C55" s="24"/>
      <c r="D55" s="19">
        <f>D56+D57</f>
        <v>6790977.46</v>
      </c>
      <c r="E55" s="7"/>
      <c r="G55" s="38"/>
      <c r="H55" s="38"/>
      <c r="L55" s="4"/>
    </row>
    <row r="56" spans="1:15" x14ac:dyDescent="0.25">
      <c r="A56" s="21" t="s">
        <v>77</v>
      </c>
      <c r="B56" s="27" t="s">
        <v>78</v>
      </c>
      <c r="C56" s="24"/>
      <c r="D56" s="23">
        <f>+IFERROR(VLOOKUP(A56,'[1]BALANCE DE COMPROBACION'!$A$4:$G$207,7,FALSE),0)</f>
        <v>6571677.46</v>
      </c>
      <c r="E56" s="24"/>
      <c r="G56" s="38"/>
      <c r="H56" s="38"/>
      <c r="J56" t="s">
        <v>79</v>
      </c>
      <c r="L56"/>
    </row>
    <row r="57" spans="1:15" x14ac:dyDescent="0.25">
      <c r="A57" s="21" t="s">
        <v>80</v>
      </c>
      <c r="B57" s="27" t="s">
        <v>81</v>
      </c>
      <c r="C57" s="24"/>
      <c r="D57" s="23">
        <f>+IFERROR(VLOOKUP(A57,'[1]BALANCE DE COMPROBACION'!$A$4:$G$207,7,FALSE),0)</f>
        <v>219300</v>
      </c>
      <c r="E57" s="24"/>
      <c r="G57" s="38"/>
      <c r="H57" s="38"/>
      <c r="L57" s="4"/>
    </row>
    <row r="58" spans="1:15" x14ac:dyDescent="0.25">
      <c r="A58" s="21"/>
      <c r="B58" s="27"/>
      <c r="C58" s="24"/>
      <c r="D58" s="23"/>
      <c r="E58" s="24"/>
      <c r="G58" s="38"/>
      <c r="H58" s="38"/>
      <c r="L58" s="4"/>
    </row>
    <row r="59" spans="1:15" x14ac:dyDescent="0.25">
      <c r="A59" s="21"/>
      <c r="B59" s="27"/>
      <c r="C59" s="24"/>
      <c r="D59" s="23"/>
      <c r="E59" s="24"/>
      <c r="G59" s="38"/>
      <c r="H59" s="38"/>
      <c r="L59" s="4"/>
    </row>
    <row r="60" spans="1:15" x14ac:dyDescent="0.25">
      <c r="A60" s="21"/>
      <c r="B60" s="27"/>
      <c r="C60" s="24"/>
      <c r="D60" s="23"/>
      <c r="E60" s="24"/>
      <c r="G60" s="38"/>
      <c r="H60" s="38"/>
      <c r="L60" s="4"/>
    </row>
    <row r="61" spans="1:15" x14ac:dyDescent="0.25">
      <c r="A61" s="21"/>
      <c r="B61" s="27"/>
      <c r="C61" s="24"/>
      <c r="D61" s="23"/>
      <c r="E61" s="24"/>
      <c r="G61" s="38"/>
      <c r="H61" s="38"/>
      <c r="L61" s="4"/>
    </row>
    <row r="62" spans="1:15" x14ac:dyDescent="0.25">
      <c r="A62" s="21"/>
      <c r="B62" s="27"/>
      <c r="C62" s="24"/>
      <c r="D62" s="23"/>
      <c r="E62" s="24"/>
      <c r="G62" s="38"/>
      <c r="H62" s="38"/>
      <c r="L62" s="4"/>
    </row>
    <row r="63" spans="1:15" x14ac:dyDescent="0.25">
      <c r="A63" s="21"/>
      <c r="B63" s="27"/>
      <c r="C63" s="24"/>
      <c r="D63" s="23"/>
      <c r="E63" s="24"/>
      <c r="G63" s="38"/>
      <c r="H63" s="38"/>
      <c r="L63" s="4"/>
    </row>
    <row r="64" spans="1:15" ht="25.5" x14ac:dyDescent="0.25">
      <c r="A64" s="16" t="s">
        <v>82</v>
      </c>
      <c r="B64" s="11" t="s">
        <v>83</v>
      </c>
      <c r="C64" s="24"/>
      <c r="D64" s="23"/>
      <c r="E64" s="19">
        <f>+D65</f>
        <v>0</v>
      </c>
      <c r="G64" s="38"/>
      <c r="H64" s="38"/>
      <c r="J64" s="20"/>
      <c r="L64"/>
    </row>
    <row r="65" spans="1:12" ht="38.25" x14ac:dyDescent="0.25">
      <c r="A65" s="21" t="s">
        <v>84</v>
      </c>
      <c r="B65" s="27" t="s">
        <v>85</v>
      </c>
      <c r="C65" s="24"/>
      <c r="D65" s="23">
        <f>+IFERROR(VLOOKUP(A65,'[1]BALANCE DE COMPROBACION'!$A$4:$G$207,7,FALSE),0)</f>
        <v>0</v>
      </c>
      <c r="E65" s="24"/>
      <c r="G65" s="38"/>
      <c r="H65" s="38"/>
      <c r="J65" s="20"/>
      <c r="L65"/>
    </row>
    <row r="66" spans="1:12" x14ac:dyDescent="0.25">
      <c r="A66" s="21"/>
      <c r="B66" s="27"/>
      <c r="C66" s="24"/>
      <c r="D66" s="23">
        <f>+IFERROR(VLOOKUP(A66,'[1]BALANCE DE COMPROBACION'!$A$4:$G$207,7,FALSE),0)</f>
        <v>0</v>
      </c>
      <c r="E66" s="24"/>
      <c r="G66" s="38"/>
      <c r="H66" s="38"/>
      <c r="J66" s="20"/>
      <c r="L66"/>
    </row>
    <row r="67" spans="1:12" x14ac:dyDescent="0.25">
      <c r="A67" s="16" t="s">
        <v>86</v>
      </c>
      <c r="B67" s="11" t="s">
        <v>87</v>
      </c>
      <c r="C67" s="24"/>
      <c r="D67" s="23">
        <f>+IFERROR(VLOOKUP(A67,'[1]BALANCE DE COMPROBACION'!$A$4:$G$207,7,FALSE),0)</f>
        <v>0</v>
      </c>
      <c r="E67" s="19">
        <f>+D68+D78</f>
        <v>2650084.7447930467</v>
      </c>
      <c r="G67" s="38"/>
      <c r="H67" s="38"/>
      <c r="L67" s="4"/>
    </row>
    <row r="68" spans="1:12" ht="25.5" x14ac:dyDescent="0.25">
      <c r="A68" s="21" t="s">
        <v>88</v>
      </c>
      <c r="B68" s="27" t="s">
        <v>89</v>
      </c>
      <c r="C68" s="41"/>
      <c r="D68" s="23">
        <f>+IFERROR(VLOOKUP(A68,'[1]BALANCE DE COMPROBACION'!$A$4:$G$207,7,FALSE),0)</f>
        <v>2650084.7447930467</v>
      </c>
      <c r="E68" s="24"/>
      <c r="G68" s="38"/>
      <c r="H68" s="38"/>
      <c r="J68" s="20"/>
      <c r="L68" s="4"/>
    </row>
    <row r="69" spans="1:12" hidden="1" x14ac:dyDescent="0.25">
      <c r="A69" s="16" t="s">
        <v>90</v>
      </c>
      <c r="B69" s="11" t="s">
        <v>91</v>
      </c>
      <c r="C69" s="24"/>
      <c r="D69" s="23">
        <f>D70</f>
        <v>0</v>
      </c>
      <c r="E69" s="24"/>
      <c r="G69" s="38"/>
      <c r="H69" s="38"/>
      <c r="L69" s="4"/>
    </row>
    <row r="70" spans="1:12" hidden="1" x14ac:dyDescent="0.25">
      <c r="A70" s="21" t="s">
        <v>92</v>
      </c>
      <c r="B70" s="27" t="s">
        <v>91</v>
      </c>
      <c r="C70" s="24"/>
      <c r="D70" s="23">
        <f>+IFERROR(VLOOKUP(A70,'[1]BALANCE DE COMPROBACION'!$A$4:$G$207,7,FALSE),0)</f>
        <v>0</v>
      </c>
      <c r="E70" s="24"/>
      <c r="G70" s="38"/>
      <c r="H70" s="38"/>
      <c r="L70" s="4"/>
    </row>
    <row r="71" spans="1:12" hidden="1" x14ac:dyDescent="0.25">
      <c r="A71" s="16" t="s">
        <v>93</v>
      </c>
      <c r="B71" s="11" t="s">
        <v>94</v>
      </c>
      <c r="C71" s="24"/>
      <c r="D71" s="23">
        <f>D72</f>
        <v>0</v>
      </c>
      <c r="E71" s="24"/>
      <c r="G71" s="38"/>
      <c r="H71" s="38"/>
      <c r="L71" s="4"/>
    </row>
    <row r="72" spans="1:12" hidden="1" x14ac:dyDescent="0.25">
      <c r="A72" s="21" t="s">
        <v>95</v>
      </c>
      <c r="B72" s="27" t="s">
        <v>94</v>
      </c>
      <c r="C72" s="24"/>
      <c r="D72" s="23">
        <f>+IFERROR(VLOOKUP(A72,'[1]BALANCE DE COMPROBACION'!$A$4:$G$207,7,FALSE),0)</f>
        <v>0</v>
      </c>
      <c r="E72" s="24"/>
      <c r="G72" s="38"/>
      <c r="H72" s="38"/>
      <c r="L72" s="4"/>
    </row>
    <row r="73" spans="1:12" hidden="1" x14ac:dyDescent="0.25">
      <c r="A73" s="16" t="s">
        <v>96</v>
      </c>
      <c r="B73" s="11" t="s">
        <v>97</v>
      </c>
      <c r="C73" s="24"/>
      <c r="D73" s="23">
        <f>D74</f>
        <v>0</v>
      </c>
      <c r="E73" s="24"/>
      <c r="G73" s="38"/>
      <c r="H73" s="38"/>
      <c r="L73" s="4"/>
    </row>
    <row r="74" spans="1:12" hidden="1" x14ac:dyDescent="0.25">
      <c r="A74" s="21" t="s">
        <v>98</v>
      </c>
      <c r="B74" s="27" t="s">
        <v>97</v>
      </c>
      <c r="C74" s="24"/>
      <c r="D74" s="23">
        <f>+IFERROR(VLOOKUP(A74,'[1]BALANCE DE COMPROBACION'!$A$4:$G$207,7,FALSE),0)</f>
        <v>0</v>
      </c>
      <c r="E74" s="24"/>
      <c r="G74" s="38"/>
      <c r="H74" s="38"/>
      <c r="L74" s="4"/>
    </row>
    <row r="75" spans="1:12" hidden="1" x14ac:dyDescent="0.25">
      <c r="A75" s="16" t="s">
        <v>99</v>
      </c>
      <c r="B75" s="11" t="s">
        <v>100</v>
      </c>
      <c r="C75" s="24"/>
      <c r="D75" s="23">
        <f>+D76</f>
        <v>0</v>
      </c>
      <c r="E75" s="24"/>
      <c r="G75" s="38"/>
      <c r="H75" s="38"/>
      <c r="I75" s="38"/>
      <c r="L75" s="4"/>
    </row>
    <row r="76" spans="1:12" hidden="1" x14ac:dyDescent="0.25">
      <c r="A76" s="21" t="s">
        <v>101</v>
      </c>
      <c r="B76" s="27" t="s">
        <v>100</v>
      </c>
      <c r="C76" s="24"/>
      <c r="D76" s="23">
        <f>+IFERROR(VLOOKUP(A76,'[1]BALANCE DE COMPROBACION'!$A$4:$G$207,7,FALSE),0)</f>
        <v>0</v>
      </c>
      <c r="E76" s="24"/>
      <c r="G76" s="38"/>
      <c r="H76" s="38"/>
      <c r="I76" s="38"/>
      <c r="L76" s="4"/>
    </row>
    <row r="77" spans="1:12" x14ac:dyDescent="0.25">
      <c r="A77" s="21"/>
      <c r="B77" s="27"/>
      <c r="C77" s="24"/>
      <c r="D77" s="23"/>
      <c r="E77" s="24"/>
      <c r="G77" s="38"/>
      <c r="H77" s="38"/>
      <c r="I77" s="14"/>
      <c r="K77" s="42"/>
      <c r="L77" s="4"/>
    </row>
    <row r="78" spans="1:12" hidden="1" x14ac:dyDescent="0.25">
      <c r="A78" s="16" t="s">
        <v>102</v>
      </c>
      <c r="B78" s="11" t="s">
        <v>103</v>
      </c>
      <c r="C78" s="24"/>
      <c r="D78" s="19">
        <f>+D79</f>
        <v>0</v>
      </c>
      <c r="E78" s="24"/>
      <c r="G78" s="38"/>
      <c r="H78" s="38"/>
      <c r="I78" s="14"/>
      <c r="K78" s="42"/>
      <c r="L78" s="4"/>
    </row>
    <row r="79" spans="1:12" hidden="1" x14ac:dyDescent="0.25">
      <c r="A79" s="21" t="s">
        <v>104</v>
      </c>
      <c r="B79" s="27" t="s">
        <v>105</v>
      </c>
      <c r="C79" s="24"/>
      <c r="D79" s="23">
        <f>+IFERROR(VLOOKUP(A79,'[1]BALANCE DE COMPROBACION'!$A$4:$G$207,7,FALSE),0)</f>
        <v>0</v>
      </c>
      <c r="E79" s="24"/>
      <c r="G79" s="38"/>
      <c r="H79" s="38"/>
      <c r="I79" s="14"/>
      <c r="K79" s="42"/>
      <c r="L79" s="4"/>
    </row>
    <row r="80" spans="1:12" hidden="1" x14ac:dyDescent="0.25">
      <c r="A80" s="21"/>
      <c r="B80" s="27"/>
      <c r="C80" s="24"/>
      <c r="D80" s="23"/>
      <c r="E80" s="24"/>
      <c r="G80" s="38"/>
      <c r="H80" s="38"/>
      <c r="J80" s="29"/>
      <c r="K80" s="42"/>
      <c r="L80" s="43"/>
    </row>
    <row r="81" spans="1:12" x14ac:dyDescent="0.25">
      <c r="A81" s="21">
        <v>1.2</v>
      </c>
      <c r="B81" s="11" t="s">
        <v>106</v>
      </c>
      <c r="C81" s="24"/>
      <c r="D81" s="23"/>
      <c r="E81" s="19">
        <f>E82+E131+E104</f>
        <v>49739013.289999984</v>
      </c>
      <c r="G81" s="38"/>
      <c r="H81" s="38"/>
      <c r="J81" s="29"/>
      <c r="K81" s="29"/>
      <c r="L81" s="43"/>
    </row>
    <row r="82" spans="1:12" x14ac:dyDescent="0.25">
      <c r="A82" s="16" t="s">
        <v>107</v>
      </c>
      <c r="B82" s="11" t="s">
        <v>108</v>
      </c>
      <c r="C82" s="24"/>
      <c r="D82" s="8"/>
      <c r="E82" s="19">
        <f>D83</f>
        <v>46360809.999999985</v>
      </c>
      <c r="G82" s="38"/>
      <c r="H82" s="19"/>
      <c r="I82" s="14"/>
      <c r="J82" s="29"/>
      <c r="K82" s="29"/>
      <c r="L82" s="43"/>
    </row>
    <row r="83" spans="1:12" ht="25.5" x14ac:dyDescent="0.25">
      <c r="A83" s="16" t="s">
        <v>109</v>
      </c>
      <c r="B83" s="11" t="s">
        <v>110</v>
      </c>
      <c r="C83" s="24"/>
      <c r="D83" s="19">
        <f>+D84+D85+D91+D94+D96+D98+D99+D100+D101+D102+D103+D108</f>
        <v>46360809.999999985</v>
      </c>
      <c r="E83" s="24"/>
      <c r="G83" s="38"/>
      <c r="H83" s="38"/>
      <c r="J83" s="29"/>
      <c r="L83" s="43"/>
    </row>
    <row r="84" spans="1:12" x14ac:dyDescent="0.25">
      <c r="A84" s="16" t="s">
        <v>111</v>
      </c>
      <c r="B84" s="11" t="s">
        <v>112</v>
      </c>
      <c r="C84" s="24"/>
      <c r="D84" s="23">
        <f>+IFERROR(VLOOKUP(A84,'[1]BALANCE DE COMPROBACION'!$A$4:$G$207,7,FALSE),0)</f>
        <v>38787166.299999997</v>
      </c>
      <c r="E84" s="24"/>
      <c r="G84" s="38"/>
      <c r="H84" s="38"/>
      <c r="J84" s="29"/>
      <c r="L84" s="43"/>
    </row>
    <row r="85" spans="1:12" ht="25.5" x14ac:dyDescent="0.25">
      <c r="A85" s="16" t="s">
        <v>113</v>
      </c>
      <c r="B85" s="11" t="s">
        <v>114</v>
      </c>
      <c r="C85" s="24"/>
      <c r="D85" s="19">
        <f>SUM(D86:D90)</f>
        <v>46945383.909999996</v>
      </c>
      <c r="E85" s="24"/>
      <c r="G85" s="38"/>
      <c r="H85" s="38"/>
      <c r="J85" s="29"/>
      <c r="L85" s="43"/>
    </row>
    <row r="86" spans="1:12" x14ac:dyDescent="0.25">
      <c r="A86" s="21" t="s">
        <v>115</v>
      </c>
      <c r="B86" s="27" t="s">
        <v>116</v>
      </c>
      <c r="C86" s="24"/>
      <c r="D86" s="23">
        <f>+IFERROR(VLOOKUP(A86,'[1]BALANCE DE COMPROBACION'!$A$4:$G$207,7,FALSE),0)</f>
        <v>23185075.59</v>
      </c>
      <c r="E86" s="24"/>
      <c r="G86" s="38"/>
      <c r="H86" s="38"/>
      <c r="I86" s="14"/>
      <c r="J86" s="29"/>
      <c r="L86" s="43"/>
    </row>
    <row r="87" spans="1:12" x14ac:dyDescent="0.25">
      <c r="A87" s="21" t="s">
        <v>117</v>
      </c>
      <c r="B87" s="27" t="s">
        <v>118</v>
      </c>
      <c r="C87" s="24"/>
      <c r="D87" s="23">
        <f>+IFERROR(VLOOKUP(A87,'[1]BALANCE DE COMPROBACION'!$A$4:$G$207,7,FALSE),0)</f>
        <v>163194</v>
      </c>
      <c r="E87" s="24"/>
      <c r="G87" s="38"/>
      <c r="H87" s="38"/>
      <c r="I87" s="14"/>
      <c r="J87" s="29"/>
      <c r="L87" s="43"/>
    </row>
    <row r="88" spans="1:12" x14ac:dyDescent="0.25">
      <c r="A88" s="21" t="s">
        <v>119</v>
      </c>
      <c r="B88" s="27" t="s">
        <v>120</v>
      </c>
      <c r="C88" s="24"/>
      <c r="D88" s="23">
        <f>+IFERROR(VLOOKUP(A88,'[1]BALANCE DE COMPROBACION'!$A$4:$G$207,7,FALSE),0)</f>
        <v>14667331.270000001</v>
      </c>
      <c r="E88" s="24"/>
      <c r="G88" s="38"/>
      <c r="H88" s="38"/>
      <c r="I88" s="14"/>
      <c r="J88" s="29"/>
      <c r="L88" s="43"/>
    </row>
    <row r="89" spans="1:12" x14ac:dyDescent="0.25">
      <c r="A89" s="21" t="s">
        <v>121</v>
      </c>
      <c r="B89" s="27" t="s">
        <v>122</v>
      </c>
      <c r="C89" s="24"/>
      <c r="D89" s="23">
        <f>+IFERROR(VLOOKUP(A89,'[1]BALANCE DE COMPROBACION'!$A$4:$G$207,7,FALSE),0)</f>
        <v>6618270.3300000001</v>
      </c>
      <c r="E89" s="24"/>
      <c r="G89" s="38"/>
      <c r="H89" s="38"/>
      <c r="I89" s="14"/>
      <c r="J89" s="29"/>
      <c r="L89" s="43"/>
    </row>
    <row r="90" spans="1:12" ht="25.5" x14ac:dyDescent="0.25">
      <c r="A90" s="21" t="s">
        <v>123</v>
      </c>
      <c r="B90" s="27" t="s">
        <v>124</v>
      </c>
      <c r="C90" s="24"/>
      <c r="D90" s="23">
        <f>+IFERROR(VLOOKUP(A90,'[1]BALANCE DE COMPROBACION'!$A$4:$G$207,7,FALSE),0)</f>
        <v>2311512.7200000002</v>
      </c>
      <c r="E90" s="24"/>
      <c r="G90" s="38"/>
      <c r="H90" s="38"/>
      <c r="I90" s="14"/>
      <c r="J90" s="29"/>
      <c r="L90" s="43"/>
    </row>
    <row r="91" spans="1:12" ht="25.5" x14ac:dyDescent="0.25">
      <c r="A91" s="16" t="s">
        <v>125</v>
      </c>
      <c r="B91" s="11" t="s">
        <v>126</v>
      </c>
      <c r="C91" s="24"/>
      <c r="D91" s="19">
        <f>SUM(D92:D93)</f>
        <v>1154583.96</v>
      </c>
      <c r="E91" s="24"/>
      <c r="G91" s="38"/>
      <c r="H91" s="38"/>
      <c r="I91" s="14"/>
      <c r="J91" s="29"/>
      <c r="L91" s="43"/>
    </row>
    <row r="92" spans="1:12" x14ac:dyDescent="0.25">
      <c r="A92" s="21" t="s">
        <v>127</v>
      </c>
      <c r="B92" s="27" t="s">
        <v>128</v>
      </c>
      <c r="C92" s="24"/>
      <c r="D92" s="23">
        <f>+IFERROR(VLOOKUP(A92,'[1]BALANCE DE COMPROBACION'!$A$4:$G$207,7,FALSE),0)</f>
        <v>1147208.28</v>
      </c>
      <c r="E92" s="24"/>
      <c r="G92" s="38"/>
      <c r="H92" s="38"/>
      <c r="I92" s="14"/>
      <c r="J92" s="29"/>
      <c r="L92" s="43"/>
    </row>
    <row r="93" spans="1:12" ht="25.5" x14ac:dyDescent="0.25">
      <c r="A93" s="21" t="s">
        <v>129</v>
      </c>
      <c r="B93" s="27" t="s">
        <v>130</v>
      </c>
      <c r="C93" s="24"/>
      <c r="D93" s="23">
        <f>+IFERROR(VLOOKUP(A93,'[1]BALANCE DE COMPROBACION'!$A$4:$G$207,7,FALSE),0)</f>
        <v>7375.679999999993</v>
      </c>
      <c r="E93" s="24"/>
      <c r="G93" s="38"/>
      <c r="H93" s="38"/>
      <c r="I93" s="14"/>
      <c r="L93" s="4"/>
    </row>
    <row r="94" spans="1:12" ht="25.5" x14ac:dyDescent="0.25">
      <c r="A94" s="16" t="s">
        <v>131</v>
      </c>
      <c r="B94" s="11" t="s">
        <v>132</v>
      </c>
      <c r="C94" s="24"/>
      <c r="D94" s="19">
        <f>+D95</f>
        <v>130363.28</v>
      </c>
      <c r="E94" s="24"/>
      <c r="G94" s="38"/>
      <c r="H94" s="38"/>
      <c r="I94" s="14"/>
      <c r="L94" s="4"/>
    </row>
    <row r="95" spans="1:12" x14ac:dyDescent="0.25">
      <c r="A95" s="21" t="s">
        <v>133</v>
      </c>
      <c r="B95" s="27" t="s">
        <v>134</v>
      </c>
      <c r="C95" s="24"/>
      <c r="D95" s="23">
        <f>+IFERROR(VLOOKUP(A95,'[1]BALANCE DE COMPROBACION'!$A$4:$G$207,7,FALSE),0)</f>
        <v>130363.28</v>
      </c>
      <c r="E95" s="24"/>
      <c r="G95" s="38"/>
      <c r="H95" s="38"/>
      <c r="I95" s="14"/>
      <c r="L95" s="4"/>
    </row>
    <row r="96" spans="1:12" ht="25.5" x14ac:dyDescent="0.25">
      <c r="A96" s="16" t="s">
        <v>135</v>
      </c>
      <c r="B96" s="11" t="s">
        <v>136</v>
      </c>
      <c r="C96" s="24"/>
      <c r="D96" s="19">
        <f>D97</f>
        <v>44149544.399999999</v>
      </c>
      <c r="E96" s="24"/>
      <c r="G96" s="38"/>
      <c r="H96" s="38"/>
      <c r="I96" s="14"/>
      <c r="L96" s="4"/>
    </row>
    <row r="97" spans="1:15" x14ac:dyDescent="0.25">
      <c r="A97" s="21" t="s">
        <v>137</v>
      </c>
      <c r="B97" s="27" t="s">
        <v>138</v>
      </c>
      <c r="C97" s="24"/>
      <c r="D97" s="23">
        <f>+IFERROR(VLOOKUP(A97,'[1]BALANCE DE COMPROBACION'!$A$4:$G$207,7,FALSE),0)</f>
        <v>44149544.399999999</v>
      </c>
      <c r="E97" s="24"/>
      <c r="G97" s="38"/>
      <c r="H97" s="38"/>
      <c r="I97" s="14"/>
      <c r="J97" s="42"/>
      <c r="L97" s="4"/>
    </row>
    <row r="98" spans="1:15" x14ac:dyDescent="0.25">
      <c r="A98" s="16" t="s">
        <v>139</v>
      </c>
      <c r="B98" s="11" t="s">
        <v>140</v>
      </c>
      <c r="C98" s="24"/>
      <c r="D98" s="23">
        <f>+IFERROR(VLOOKUP(A98,'[1]BALANCE DE COMPROBACION'!$A$4:$G$207,7,FALSE),0)</f>
        <v>255682.43</v>
      </c>
      <c r="E98" s="24"/>
      <c r="G98" s="38"/>
      <c r="H98" s="38"/>
      <c r="I98" s="14"/>
      <c r="L98" s="4"/>
    </row>
    <row r="99" spans="1:15" ht="38.25" x14ac:dyDescent="0.25">
      <c r="A99" s="16" t="s">
        <v>141</v>
      </c>
      <c r="B99" s="11" t="s">
        <v>142</v>
      </c>
      <c r="C99" s="24"/>
      <c r="D99" s="23">
        <f>+IFERROR(VLOOKUP(A99,'[1]BALANCE DE COMPROBACION'!$A$4:$G$207,7,FALSE),0)</f>
        <v>71974.41</v>
      </c>
      <c r="E99" s="24"/>
      <c r="G99" s="38"/>
      <c r="H99" s="38"/>
      <c r="I99" s="14"/>
      <c r="L99" s="4"/>
    </row>
    <row r="100" spans="1:15" ht="25.5" x14ac:dyDescent="0.25">
      <c r="A100" s="16" t="s">
        <v>143</v>
      </c>
      <c r="B100" s="11" t="s">
        <v>144</v>
      </c>
      <c r="C100" s="24"/>
      <c r="D100" s="23">
        <f>+IFERROR(VLOOKUP(A100,'[1]BALANCE DE COMPROBACION'!$A$4:$G$207,7,FALSE),0)</f>
        <v>1043686.23</v>
      </c>
      <c r="E100" s="24"/>
      <c r="G100" s="38"/>
      <c r="H100" s="38"/>
      <c r="I100" s="14"/>
      <c r="K100" s="20"/>
      <c r="L100" s="4"/>
      <c r="O100" s="4"/>
    </row>
    <row r="101" spans="1:15" ht="25.5" x14ac:dyDescent="0.25">
      <c r="A101" s="16" t="s">
        <v>145</v>
      </c>
      <c r="B101" s="11" t="s">
        <v>146</v>
      </c>
      <c r="C101" s="24"/>
      <c r="D101" s="23">
        <f>+IFERROR(VLOOKUP(A101,'[1]BALANCE DE COMPROBACION'!$A$4:$G$207,7,FALSE),0)</f>
        <v>55596.73</v>
      </c>
      <c r="E101" s="24"/>
      <c r="G101" s="38"/>
      <c r="H101" s="38"/>
      <c r="I101" s="14"/>
      <c r="L101" s="4"/>
    </row>
    <row r="102" spans="1:15" ht="25.5" x14ac:dyDescent="0.25">
      <c r="A102" s="16" t="s">
        <v>147</v>
      </c>
      <c r="B102" s="11" t="s">
        <v>148</v>
      </c>
      <c r="C102" s="24"/>
      <c r="D102" s="23">
        <f>+IFERROR(VLOOKUP(A102,'[1]BALANCE DE COMPROBACION'!$A$4:$G$207,7,FALSE),0)</f>
        <v>1198351.77</v>
      </c>
      <c r="E102" s="24"/>
      <c r="G102" s="38"/>
      <c r="H102" s="38"/>
      <c r="I102" s="14"/>
      <c r="K102" s="44"/>
      <c r="L102" s="4"/>
      <c r="O102" s="20"/>
    </row>
    <row r="103" spans="1:15" x14ac:dyDescent="0.25">
      <c r="A103" s="16" t="s">
        <v>149</v>
      </c>
      <c r="B103" s="11" t="s">
        <v>150</v>
      </c>
      <c r="C103" s="24"/>
      <c r="D103" s="23">
        <f>+IFERROR(VLOOKUP(A103,'[1]BALANCE DE COMPROBACION'!$A$4:$G$207,7,FALSE),0)</f>
        <v>643334.55000000005</v>
      </c>
      <c r="E103" s="24"/>
      <c r="G103" s="38"/>
      <c r="H103" s="38"/>
      <c r="I103" s="14"/>
      <c r="L103" s="4"/>
      <c r="O103" s="20"/>
    </row>
    <row r="104" spans="1:15" x14ac:dyDescent="0.25">
      <c r="A104" s="16" t="s">
        <v>151</v>
      </c>
      <c r="B104" s="11" t="s">
        <v>152</v>
      </c>
      <c r="C104" s="24"/>
      <c r="D104" s="23"/>
      <c r="E104" s="19">
        <f>+D105</f>
        <v>220659.99999999997</v>
      </c>
      <c r="G104" s="38"/>
      <c r="H104" s="38"/>
      <c r="I104" s="14"/>
      <c r="L104" s="4"/>
      <c r="O104" s="20"/>
    </row>
    <row r="105" spans="1:15" x14ac:dyDescent="0.25">
      <c r="A105" s="16" t="s">
        <v>153</v>
      </c>
      <c r="B105" s="11" t="s">
        <v>154</v>
      </c>
      <c r="C105" s="24"/>
      <c r="D105" s="19">
        <f>+D106</f>
        <v>220659.99999999997</v>
      </c>
      <c r="E105" s="24"/>
      <c r="G105" s="38"/>
      <c r="H105" s="38"/>
      <c r="I105" s="14"/>
      <c r="L105" s="4"/>
      <c r="O105" s="20"/>
    </row>
    <row r="106" spans="1:15" ht="25.5" x14ac:dyDescent="0.25">
      <c r="A106" s="16" t="s">
        <v>155</v>
      </c>
      <c r="B106" s="11" t="s">
        <v>156</v>
      </c>
      <c r="C106" s="24"/>
      <c r="D106" s="23">
        <f>+IFERROR(VLOOKUP(A106,'[1]BALANCE DE COMPROBACION'!$A$4:$G$207,7,FALSE),0)</f>
        <v>220659.99999999997</v>
      </c>
      <c r="E106" s="24"/>
      <c r="G106" s="38"/>
      <c r="H106" s="38"/>
      <c r="I106" s="14"/>
      <c r="L106" s="4"/>
      <c r="O106" s="20"/>
    </row>
    <row r="107" spans="1:15" x14ac:dyDescent="0.25">
      <c r="A107" s="21"/>
      <c r="B107" s="27"/>
      <c r="C107" s="24"/>
      <c r="D107" s="23"/>
      <c r="E107" s="24"/>
      <c r="G107" s="38"/>
      <c r="H107" s="38"/>
      <c r="I107" s="14">
        <f t="shared" ref="I107" si="0">+D107-H107</f>
        <v>0</v>
      </c>
      <c r="L107" s="4"/>
    </row>
    <row r="108" spans="1:15" x14ac:dyDescent="0.25">
      <c r="A108" s="16"/>
      <c r="B108" s="11" t="s">
        <v>157</v>
      </c>
      <c r="C108" s="24"/>
      <c r="D108" s="45">
        <f>SUM(D109:D129)</f>
        <v>-88074857.970000014</v>
      </c>
      <c r="E108" s="8"/>
      <c r="G108" s="38"/>
      <c r="H108" s="38"/>
      <c r="I108" s="14"/>
      <c r="J108" s="19"/>
      <c r="L108" s="4"/>
    </row>
    <row r="109" spans="1:15" x14ac:dyDescent="0.25">
      <c r="A109" s="21" t="s">
        <v>158</v>
      </c>
      <c r="B109" s="27" t="s">
        <v>159</v>
      </c>
      <c r="C109" s="24"/>
      <c r="D109" s="46">
        <f>+IFERROR(VLOOKUP(A109,'[1]BALANCE DE COMPROBACION'!$A$4:$G$207,7,FALSE),0)</f>
        <v>-19031399.650000006</v>
      </c>
      <c r="E109" s="24"/>
      <c r="G109" s="38"/>
      <c r="H109" s="23"/>
      <c r="I109" s="14"/>
      <c r="J109" s="19"/>
      <c r="L109" s="4"/>
    </row>
    <row r="110" spans="1:15" ht="25.5" x14ac:dyDescent="0.25">
      <c r="A110" s="21" t="s">
        <v>160</v>
      </c>
      <c r="B110" s="27" t="s">
        <v>161</v>
      </c>
      <c r="C110" s="24"/>
      <c r="D110" s="46">
        <f>+IFERROR(VLOOKUP(A110,'[1]BALANCE DE COMPROBACION'!$A$4:$G$207,7,FALSE),0)</f>
        <v>-16813149.450000003</v>
      </c>
      <c r="E110" s="24"/>
      <c r="G110" s="38"/>
      <c r="H110" s="23"/>
      <c r="I110" s="14"/>
      <c r="L110" s="4"/>
    </row>
    <row r="111" spans="1:15" ht="25.5" x14ac:dyDescent="0.25">
      <c r="A111" s="21" t="s">
        <v>162</v>
      </c>
      <c r="B111" s="27" t="s">
        <v>163</v>
      </c>
      <c r="C111" s="24"/>
      <c r="D111" s="46">
        <f>+IFERROR(VLOOKUP(A111,'[1]BALANCE DE COMPROBACION'!$A$4:$G$207,7,FALSE),0)</f>
        <v>-82537.64999999998</v>
      </c>
      <c r="E111" s="24"/>
      <c r="G111" s="38"/>
      <c r="H111" s="23"/>
      <c r="I111" s="14"/>
      <c r="L111" s="4"/>
    </row>
    <row r="112" spans="1:15" x14ac:dyDescent="0.25">
      <c r="A112" s="21"/>
      <c r="B112" s="27"/>
      <c r="C112" s="24"/>
      <c r="D112" s="47"/>
      <c r="E112" s="24"/>
      <c r="G112" s="38"/>
      <c r="H112" s="23"/>
      <c r="I112" s="14"/>
      <c r="L112" s="4"/>
    </row>
    <row r="113" spans="1:12" x14ac:dyDescent="0.25">
      <c r="A113" s="21"/>
      <c r="B113" s="27"/>
      <c r="C113" s="24"/>
      <c r="D113" s="47"/>
      <c r="E113" s="24"/>
      <c r="G113" s="38"/>
      <c r="H113" s="23"/>
      <c r="I113" s="14"/>
      <c r="L113" s="4"/>
    </row>
    <row r="114" spans="1:12" x14ac:dyDescent="0.25">
      <c r="A114" s="21"/>
      <c r="B114" s="27"/>
      <c r="C114" s="24"/>
      <c r="D114" s="47"/>
      <c r="E114" s="24"/>
      <c r="G114" s="38"/>
      <c r="H114" s="23"/>
      <c r="I114" s="14"/>
      <c r="L114" s="4"/>
    </row>
    <row r="115" spans="1:12" x14ac:dyDescent="0.25">
      <c r="A115" s="21"/>
      <c r="B115" s="27"/>
      <c r="C115" s="24"/>
      <c r="D115" s="47"/>
      <c r="E115" s="24"/>
      <c r="G115" s="38"/>
      <c r="H115" s="23"/>
      <c r="I115" s="14"/>
      <c r="L115" s="4"/>
    </row>
    <row r="116" spans="1:12" x14ac:dyDescent="0.25">
      <c r="A116" s="21"/>
      <c r="B116" s="27"/>
      <c r="C116" s="24"/>
      <c r="D116" s="47"/>
      <c r="E116" s="24"/>
      <c r="G116" s="38"/>
      <c r="H116" s="23"/>
      <c r="I116" s="14"/>
      <c r="L116" s="4"/>
    </row>
    <row r="117" spans="1:12" ht="25.5" x14ac:dyDescent="0.25">
      <c r="A117" s="21" t="s">
        <v>164</v>
      </c>
      <c r="B117" s="27" t="s">
        <v>165</v>
      </c>
      <c r="C117" s="24"/>
      <c r="D117" s="46">
        <f>+IFERROR(VLOOKUP(A117,'[1]BALANCE DE COMPROBACION'!$A$4:$G$207,7,FALSE),0)</f>
        <v>-12169101.290000003</v>
      </c>
      <c r="E117" s="24"/>
      <c r="G117" s="38"/>
      <c r="H117" s="23"/>
      <c r="I117" s="14"/>
      <c r="L117" s="4"/>
    </row>
    <row r="118" spans="1:12" ht="25.5" x14ac:dyDescent="0.25">
      <c r="A118" s="21" t="s">
        <v>166</v>
      </c>
      <c r="B118" s="27" t="s">
        <v>167</v>
      </c>
      <c r="C118" s="24"/>
      <c r="D118" s="46">
        <f>+IFERROR(VLOOKUP(A118,'[1]BALANCE DE COMPROBACION'!$A$4:$G$207,7,FALSE),0)</f>
        <v>-2945780.9899999998</v>
      </c>
      <c r="E118" s="24"/>
      <c r="G118" s="38"/>
      <c r="H118" s="23"/>
      <c r="I118" s="14"/>
      <c r="L118" s="4"/>
    </row>
    <row r="119" spans="1:12" ht="25.5" x14ac:dyDescent="0.25">
      <c r="A119" s="21" t="s">
        <v>168</v>
      </c>
      <c r="B119" s="27" t="s">
        <v>169</v>
      </c>
      <c r="C119" s="24"/>
      <c r="D119" s="46">
        <f>+IFERROR(VLOOKUP(A119,'[1]BALANCE DE COMPROBACION'!$A$4:$G$207,7,FALSE),0)</f>
        <v>-1457369.3799999997</v>
      </c>
      <c r="E119" s="24"/>
      <c r="G119" s="38"/>
      <c r="H119" s="23"/>
      <c r="I119" s="14"/>
      <c r="L119" s="4"/>
    </row>
    <row r="120" spans="1:12" x14ac:dyDescent="0.25">
      <c r="A120" s="21" t="s">
        <v>170</v>
      </c>
      <c r="B120" s="27" t="s">
        <v>128</v>
      </c>
      <c r="C120" s="24"/>
      <c r="D120" s="46">
        <f>+IFERROR(VLOOKUP(A120,'[1]BALANCE DE COMPROBACION'!$A$4:$G$207,7,FALSE),0)</f>
        <v>-426223.91</v>
      </c>
      <c r="E120" s="24"/>
      <c r="G120" s="38"/>
      <c r="H120" s="23"/>
      <c r="I120" s="14"/>
      <c r="L120" s="4"/>
    </row>
    <row r="121" spans="1:12" ht="25.5" x14ac:dyDescent="0.25">
      <c r="A121" s="21" t="s">
        <v>171</v>
      </c>
      <c r="B121" s="27" t="s">
        <v>130</v>
      </c>
      <c r="C121" s="24"/>
      <c r="D121" s="46">
        <f>+IFERROR(VLOOKUP(A121,'[1]BALANCE DE COMPROBACION'!$A$4:$G$207,7,FALSE),0)</f>
        <v>-2027.4800000000002</v>
      </c>
      <c r="E121" s="24"/>
      <c r="G121" s="38"/>
      <c r="H121" s="23"/>
      <c r="I121" s="14"/>
      <c r="L121" s="4"/>
    </row>
    <row r="122" spans="1:12" ht="25.5" x14ac:dyDescent="0.25">
      <c r="A122" s="21" t="s">
        <v>172</v>
      </c>
      <c r="B122" s="27" t="s">
        <v>173</v>
      </c>
      <c r="C122" s="24"/>
      <c r="D122" s="46">
        <f>+IFERROR(VLOOKUP(A122,'[1]BALANCE DE COMPROBACION'!$A$4:$G$207,7,FALSE),0)</f>
        <v>-56285.520000000004</v>
      </c>
      <c r="E122" s="24"/>
      <c r="G122" s="38"/>
      <c r="H122" s="23"/>
      <c r="I122" s="14"/>
      <c r="L122" s="4"/>
    </row>
    <row r="123" spans="1:12" ht="25.5" x14ac:dyDescent="0.25">
      <c r="A123" s="21" t="s">
        <v>174</v>
      </c>
      <c r="B123" s="27" t="s">
        <v>175</v>
      </c>
      <c r="C123" s="24"/>
      <c r="D123" s="46">
        <f>+IFERROR(VLOOKUP(A123,'[1]BALANCE DE COMPROBACION'!$A$4:$G$207,7,FALSE),0)</f>
        <v>-33120515.739999998</v>
      </c>
      <c r="E123" s="24"/>
      <c r="G123" s="38"/>
      <c r="H123" s="23"/>
      <c r="I123" s="14"/>
      <c r="L123" s="4"/>
    </row>
    <row r="124" spans="1:12" ht="25.5" x14ac:dyDescent="0.25">
      <c r="A124" s="21" t="s">
        <v>176</v>
      </c>
      <c r="B124" s="27" t="s">
        <v>177</v>
      </c>
      <c r="C124" s="24"/>
      <c r="D124" s="46">
        <f>+IFERROR(VLOOKUP(A124,'[1]BALANCE DE COMPROBACION'!$A$4:$G$207,7,FALSE),0)</f>
        <v>-88389.98000000001</v>
      </c>
      <c r="E124" s="24"/>
      <c r="G124" s="38"/>
      <c r="H124" s="23"/>
      <c r="I124" s="14"/>
      <c r="L124" s="4"/>
    </row>
    <row r="125" spans="1:12" ht="38.25" x14ac:dyDescent="0.25">
      <c r="A125" s="21" t="s">
        <v>178</v>
      </c>
      <c r="B125" s="27" t="s">
        <v>179</v>
      </c>
      <c r="C125" s="24"/>
      <c r="D125" s="46">
        <f>+IFERROR(VLOOKUP(A125,'[1]BALANCE DE COMPROBACION'!$A$4:$G$207,7,FALSE),0)</f>
        <v>-16504.77</v>
      </c>
      <c r="E125" s="24"/>
      <c r="G125" s="38"/>
      <c r="H125" s="23"/>
      <c r="I125" s="14"/>
      <c r="L125" s="4"/>
    </row>
    <row r="126" spans="1:12" ht="38.25" x14ac:dyDescent="0.25">
      <c r="A126" s="21" t="s">
        <v>180</v>
      </c>
      <c r="B126" s="27" t="s">
        <v>181</v>
      </c>
      <c r="C126" s="24"/>
      <c r="D126" s="46">
        <f>+IFERROR(VLOOKUP(A126,'[1]BALANCE DE COMPROBACION'!$A$4:$G$207,7,FALSE),0)</f>
        <v>-121554.61999999998</v>
      </c>
      <c r="E126" s="24"/>
      <c r="G126" s="38"/>
      <c r="H126" s="23"/>
      <c r="I126" s="14"/>
      <c r="L126" s="4"/>
    </row>
    <row r="127" spans="1:12" ht="38.25" x14ac:dyDescent="0.25">
      <c r="A127" s="21" t="s">
        <v>182</v>
      </c>
      <c r="B127" s="27" t="s">
        <v>183</v>
      </c>
      <c r="C127" s="24"/>
      <c r="D127" s="46">
        <f>+IFERROR(VLOOKUP(A127,'[1]BALANCE DE COMPROBACION'!$A$4:$G$207,7,FALSE),0)</f>
        <v>-12972.339999999998</v>
      </c>
      <c r="E127" s="24"/>
      <c r="G127" s="38"/>
      <c r="H127" s="23"/>
      <c r="I127" s="14"/>
      <c r="L127" s="4"/>
    </row>
    <row r="128" spans="1:12" ht="25.5" x14ac:dyDescent="0.25">
      <c r="A128" s="21" t="s">
        <v>184</v>
      </c>
      <c r="B128" s="27" t="s">
        <v>185</v>
      </c>
      <c r="C128" s="24"/>
      <c r="D128" s="46">
        <f>+IFERROR(VLOOKUP(A128,'[1]BALANCE DE COMPROBACION'!$A$4:$G$207,7,FALSE),0)</f>
        <v>-1087718.6500000004</v>
      </c>
      <c r="E128" s="24"/>
      <c r="G128" s="38"/>
      <c r="H128" s="23"/>
      <c r="I128" s="14"/>
      <c r="L128" s="4"/>
    </row>
    <row r="129" spans="1:13" ht="25.5" x14ac:dyDescent="0.25">
      <c r="A129" s="21" t="s">
        <v>186</v>
      </c>
      <c r="B129" s="27" t="s">
        <v>187</v>
      </c>
      <c r="C129" s="24"/>
      <c r="D129" s="46">
        <f>+IFERROR(VLOOKUP(A129,'[1]BALANCE DE COMPROBACION'!$A$4:$G$207,7,FALSE),0)</f>
        <v>-643326.55000000005</v>
      </c>
      <c r="E129" s="24"/>
      <c r="G129" s="38"/>
      <c r="H129" s="23"/>
      <c r="I129" s="14"/>
      <c r="L129" s="4"/>
    </row>
    <row r="130" spans="1:13" x14ac:dyDescent="0.25">
      <c r="A130" s="48"/>
      <c r="B130" s="7"/>
      <c r="C130" s="7"/>
      <c r="D130" s="49"/>
      <c r="E130" s="24"/>
      <c r="G130" s="38"/>
      <c r="H130" s="23"/>
      <c r="I130" s="14"/>
      <c r="J130" s="42"/>
      <c r="L130" s="4"/>
    </row>
    <row r="131" spans="1:13" x14ac:dyDescent="0.25">
      <c r="A131" s="16" t="s">
        <v>188</v>
      </c>
      <c r="B131" s="11" t="s">
        <v>189</v>
      </c>
      <c r="C131" s="24"/>
      <c r="D131" s="8"/>
      <c r="E131" s="19">
        <f>+D132</f>
        <v>3157543.2899999972</v>
      </c>
      <c r="G131" s="38"/>
      <c r="H131" s="23"/>
      <c r="I131" s="14"/>
      <c r="J131" s="42"/>
      <c r="L131" s="43"/>
    </row>
    <row r="132" spans="1:13" ht="25.5" x14ac:dyDescent="0.25">
      <c r="A132" s="16" t="s">
        <v>190</v>
      </c>
      <c r="B132" s="11" t="s">
        <v>191</v>
      </c>
      <c r="C132" s="24"/>
      <c r="D132" s="19">
        <f>+D133+D137</f>
        <v>3157543.2899999972</v>
      </c>
      <c r="E132" s="24"/>
      <c r="G132" s="38"/>
      <c r="H132" s="23"/>
      <c r="I132" s="14"/>
      <c r="J132" s="42"/>
      <c r="L132" s="4"/>
      <c r="M132" s="20"/>
    </row>
    <row r="133" spans="1:13" ht="17.25" x14ac:dyDescent="0.4">
      <c r="A133" s="21" t="s">
        <v>192</v>
      </c>
      <c r="B133" s="27" t="s">
        <v>193</v>
      </c>
      <c r="C133" s="24"/>
      <c r="D133" s="23">
        <f>+IFERROR(VLOOKUP(A133,'[1]BALANCE DE COMPROBACION'!$A$4:$G$207,7,FALSE),0)</f>
        <v>10768528.609999999</v>
      </c>
      <c r="E133" s="24"/>
      <c r="G133" s="38"/>
      <c r="H133" s="23"/>
      <c r="I133" s="14"/>
      <c r="J133" s="42"/>
      <c r="L133" s="50"/>
    </row>
    <row r="134" spans="1:13" ht="17.25" hidden="1" x14ac:dyDescent="0.4">
      <c r="A134" s="21" t="s">
        <v>194</v>
      </c>
      <c r="B134" s="27" t="s">
        <v>195</v>
      </c>
      <c r="C134" s="24"/>
      <c r="D134" s="23">
        <f>+IFERROR(VLOOKUP(A134,'[1]BALANCE DE COMPROBACION'!$A$4:$G$207,7,FALSE),0)</f>
        <v>0</v>
      </c>
      <c r="E134" s="24"/>
      <c r="G134" s="38"/>
      <c r="H134" s="23"/>
      <c r="I134" s="14"/>
      <c r="J134" s="42"/>
      <c r="L134" s="50"/>
    </row>
    <row r="135" spans="1:13" ht="17.25" hidden="1" x14ac:dyDescent="0.4">
      <c r="A135" s="21">
        <v>11040104</v>
      </c>
      <c r="B135" s="27" t="s">
        <v>196</v>
      </c>
      <c r="C135" s="24"/>
      <c r="D135" s="23">
        <f>+IFERROR(VLOOKUP(A135,'[1]BALANCE DE COMPROBACION'!$A$4:$G$207,7,FALSE),0)</f>
        <v>0</v>
      </c>
      <c r="E135" s="24"/>
      <c r="G135" s="38"/>
      <c r="H135" s="23"/>
      <c r="I135" s="14"/>
      <c r="J135" s="42"/>
      <c r="L135" s="50"/>
    </row>
    <row r="136" spans="1:13" ht="25.5" hidden="1" x14ac:dyDescent="0.25">
      <c r="A136" s="21">
        <v>11040105</v>
      </c>
      <c r="B136" s="27" t="s">
        <v>197</v>
      </c>
      <c r="C136" s="24"/>
      <c r="D136" s="23">
        <f>+IFERROR(VLOOKUP(A136,'[1]BALANCE DE COMPROBACION'!$A$4:$G$207,7,FALSE),0)</f>
        <v>0</v>
      </c>
      <c r="E136" s="24"/>
      <c r="G136" s="38"/>
      <c r="H136" s="23"/>
      <c r="I136" s="14"/>
      <c r="J136" s="42"/>
      <c r="L136" s="4"/>
    </row>
    <row r="137" spans="1:13" ht="25.5" x14ac:dyDescent="0.25">
      <c r="A137" s="21" t="s">
        <v>198</v>
      </c>
      <c r="B137" s="11" t="s">
        <v>199</v>
      </c>
      <c r="C137" s="24"/>
      <c r="D137" s="46">
        <f>+IFERROR(VLOOKUP(A137,'[1]BALANCE DE COMPROBACION'!$A$4:$G$207,7,FALSE),0)</f>
        <v>-7610985.3200000022</v>
      </c>
      <c r="E137" s="24"/>
      <c r="G137" s="38"/>
      <c r="H137" s="23"/>
      <c r="I137" s="14"/>
      <c r="J137" s="42"/>
      <c r="L137" s="4"/>
    </row>
    <row r="138" spans="1:13" x14ac:dyDescent="0.25">
      <c r="A138" s="21"/>
      <c r="B138" s="11"/>
      <c r="C138" s="24"/>
      <c r="D138" s="24"/>
      <c r="E138" s="19"/>
      <c r="G138" s="38"/>
      <c r="H138" s="38"/>
      <c r="I138" s="14"/>
      <c r="L138" s="4"/>
    </row>
    <row r="139" spans="1:13" x14ac:dyDescent="0.25">
      <c r="A139" s="21">
        <v>2</v>
      </c>
      <c r="B139" s="11" t="s">
        <v>200</v>
      </c>
      <c r="C139" s="24"/>
      <c r="D139" s="24"/>
      <c r="E139" s="19">
        <f>D140</f>
        <v>8120583.4100000011</v>
      </c>
      <c r="G139" s="38"/>
      <c r="H139" s="38"/>
      <c r="I139" s="14"/>
      <c r="L139" s="4"/>
    </row>
    <row r="140" spans="1:13" x14ac:dyDescent="0.25">
      <c r="A140" s="21">
        <v>2.1</v>
      </c>
      <c r="B140" s="11" t="s">
        <v>201</v>
      </c>
      <c r="C140" s="24"/>
      <c r="D140" s="19">
        <f>D141+D146+D153+D158</f>
        <v>8120583.4100000011</v>
      </c>
      <c r="E140" s="19"/>
      <c r="G140" s="38"/>
      <c r="H140" s="38"/>
      <c r="I140" s="14"/>
      <c r="L140" s="4"/>
    </row>
    <row r="141" spans="1:13" x14ac:dyDescent="0.25">
      <c r="A141" s="21" t="s">
        <v>202</v>
      </c>
      <c r="B141" s="11" t="s">
        <v>203</v>
      </c>
      <c r="C141" s="24"/>
      <c r="D141" s="19">
        <f>+D142</f>
        <v>8029888.0100000007</v>
      </c>
      <c r="E141" s="19"/>
      <c r="G141" s="38"/>
      <c r="H141" s="38"/>
      <c r="I141" s="14"/>
      <c r="L141" s="4"/>
    </row>
    <row r="142" spans="1:13" s="52" customFormat="1" ht="25.5" x14ac:dyDescent="0.25">
      <c r="A142" s="21" t="s">
        <v>204</v>
      </c>
      <c r="B142" s="11" t="s">
        <v>205</v>
      </c>
      <c r="C142" s="24"/>
      <c r="D142" s="19">
        <f>+D143+D144</f>
        <v>8029888.0100000007</v>
      </c>
      <c r="E142" s="19"/>
      <c r="F142" s="2"/>
      <c r="G142" s="38"/>
      <c r="H142" s="38"/>
      <c r="I142" s="51"/>
      <c r="L142" s="30"/>
    </row>
    <row r="143" spans="1:13" x14ac:dyDescent="0.25">
      <c r="A143" s="21" t="s">
        <v>206</v>
      </c>
      <c r="B143" s="11" t="s">
        <v>207</v>
      </c>
      <c r="C143" s="24"/>
      <c r="D143" s="23">
        <f>+IFERROR(VLOOKUP(A143,'[1]BALANCE DE COMPROBACION'!$A$4:$G$207,7,FALSE),0)</f>
        <v>1649073.3100000003</v>
      </c>
      <c r="E143" s="19"/>
      <c r="G143" s="38"/>
      <c r="H143" s="38"/>
      <c r="I143" s="14"/>
      <c r="L143" s="4"/>
    </row>
    <row r="144" spans="1:13" x14ac:dyDescent="0.25">
      <c r="A144" s="21" t="s">
        <v>208</v>
      </c>
      <c r="B144" s="11" t="s">
        <v>209</v>
      </c>
      <c r="C144" s="24"/>
      <c r="D144" s="23">
        <f>+IFERROR(VLOOKUP(A144,'[1]BALANCE DE COMPROBACION'!$A$4:$G$207,7,FALSE),0)</f>
        <v>6380814.7000000002</v>
      </c>
      <c r="E144" s="19"/>
      <c r="G144" s="38"/>
      <c r="H144" s="38"/>
      <c r="I144" s="14"/>
      <c r="L144" s="4"/>
    </row>
    <row r="145" spans="1:13" x14ac:dyDescent="0.25">
      <c r="A145" s="21"/>
      <c r="B145" s="11"/>
      <c r="C145" s="24"/>
      <c r="D145" s="23"/>
      <c r="E145" s="19"/>
      <c r="G145" s="38"/>
      <c r="H145" s="38"/>
      <c r="I145" s="14"/>
      <c r="L145" s="4"/>
    </row>
    <row r="146" spans="1:13" ht="25.5" x14ac:dyDescent="0.25">
      <c r="A146" s="21" t="s">
        <v>210</v>
      </c>
      <c r="B146" s="11" t="s">
        <v>211</v>
      </c>
      <c r="C146" s="24"/>
      <c r="D146" s="19">
        <f>D147</f>
        <v>87095.400000000009</v>
      </c>
      <c r="E146" s="19"/>
      <c r="G146" s="38"/>
      <c r="H146" s="38"/>
      <c r="I146" s="14"/>
      <c r="L146" s="4"/>
    </row>
    <row r="147" spans="1:13" ht="25.5" x14ac:dyDescent="0.25">
      <c r="A147" s="21" t="s">
        <v>212</v>
      </c>
      <c r="B147" s="11" t="s">
        <v>213</v>
      </c>
      <c r="C147" s="24"/>
      <c r="D147" s="19">
        <f>+D148</f>
        <v>87095.400000000009</v>
      </c>
      <c r="E147" s="19"/>
      <c r="G147" s="38"/>
      <c r="H147" s="38"/>
      <c r="I147" s="14"/>
      <c r="L147" s="4"/>
    </row>
    <row r="148" spans="1:13" ht="25.5" x14ac:dyDescent="0.25">
      <c r="A148" s="21" t="s">
        <v>214</v>
      </c>
      <c r="B148" s="11" t="s">
        <v>215</v>
      </c>
      <c r="C148" s="24"/>
      <c r="D148" s="19">
        <f>D149+D150+D151+D152</f>
        <v>87095.400000000009</v>
      </c>
      <c r="E148" s="19"/>
      <c r="G148" s="38"/>
      <c r="H148" s="38"/>
      <c r="I148" s="14"/>
      <c r="L148" s="4"/>
    </row>
    <row r="149" spans="1:13" x14ac:dyDescent="0.25">
      <c r="A149" s="21" t="s">
        <v>216</v>
      </c>
      <c r="B149" s="27" t="s">
        <v>217</v>
      </c>
      <c r="C149" s="24"/>
      <c r="D149" s="23">
        <f>+IFERROR(VLOOKUP(A149,'[1]BALANCE DE COMPROBACION'!$A$4:$G$207,7,FALSE),0)</f>
        <v>17963.199999999997</v>
      </c>
      <c r="E149" s="19"/>
      <c r="G149" s="38"/>
      <c r="H149" s="38"/>
      <c r="L149" s="4"/>
    </row>
    <row r="150" spans="1:13" x14ac:dyDescent="0.25">
      <c r="A150" s="21" t="s">
        <v>218</v>
      </c>
      <c r="B150" s="27" t="s">
        <v>219</v>
      </c>
      <c r="C150" s="24"/>
      <c r="D150" s="23">
        <f>+IFERROR(VLOOKUP(A150,'[1]BALANCE DE COMPROBACION'!$A$4:$G$207,7,FALSE),0)</f>
        <v>17525</v>
      </c>
      <c r="E150" s="19"/>
      <c r="G150" s="38"/>
      <c r="H150" s="38"/>
      <c r="L150" s="4"/>
    </row>
    <row r="151" spans="1:13" ht="18.75" x14ac:dyDescent="0.3">
      <c r="A151" s="21" t="s">
        <v>220</v>
      </c>
      <c r="B151" s="27" t="s">
        <v>221</v>
      </c>
      <c r="C151" s="24"/>
      <c r="D151" s="23">
        <f>+IFERROR(VLOOKUP(A151,'[1]BALANCE DE COMPROBACION'!$A$4:$G$207,7,FALSE),0)</f>
        <v>51047.200000000012</v>
      </c>
      <c r="E151" s="19"/>
      <c r="G151" s="38"/>
      <c r="H151" s="38"/>
      <c r="L151" s="4"/>
      <c r="M151" s="53"/>
    </row>
    <row r="152" spans="1:13" ht="18.75" x14ac:dyDescent="0.3">
      <c r="A152" s="21" t="s">
        <v>222</v>
      </c>
      <c r="B152" s="27" t="s">
        <v>223</v>
      </c>
      <c r="C152" s="24"/>
      <c r="D152" s="23">
        <f>+IFERROR(VLOOKUP(A152,'[1]BALANCE DE COMPROBACION'!$A$4:$G$207,7,FALSE),0)</f>
        <v>560</v>
      </c>
      <c r="E152" s="19"/>
      <c r="G152" s="38"/>
      <c r="H152" s="38"/>
      <c r="L152" s="4"/>
      <c r="M152" s="53"/>
    </row>
    <row r="153" spans="1:13" ht="25.5" x14ac:dyDescent="0.3">
      <c r="A153" s="16" t="s">
        <v>224</v>
      </c>
      <c r="B153" s="11" t="s">
        <v>225</v>
      </c>
      <c r="C153" s="24"/>
      <c r="D153" s="19">
        <f>+D154+D155</f>
        <v>3600</v>
      </c>
      <c r="E153" s="19"/>
      <c r="F153" s="54"/>
      <c r="G153" s="55"/>
      <c r="H153" s="55"/>
      <c r="L153" s="4"/>
      <c r="M153" s="53"/>
    </row>
    <row r="154" spans="1:13" ht="25.5" x14ac:dyDescent="0.3">
      <c r="A154" s="21" t="s">
        <v>226</v>
      </c>
      <c r="B154" s="27" t="s">
        <v>227</v>
      </c>
      <c r="C154" s="24"/>
      <c r="D154" s="23">
        <f>+IFERROR(VLOOKUP(A154,'[1]BALANCE DE COMPROBACION'!$A$4:$G$207,7,FALSE),0)</f>
        <v>0</v>
      </c>
      <c r="E154" s="19"/>
      <c r="G154" s="38"/>
      <c r="H154" s="38"/>
      <c r="L154" s="4"/>
      <c r="M154" s="53"/>
    </row>
    <row r="155" spans="1:13" x14ac:dyDescent="0.25">
      <c r="A155" s="21" t="s">
        <v>228</v>
      </c>
      <c r="B155" s="27" t="s">
        <v>229</v>
      </c>
      <c r="C155" s="24"/>
      <c r="D155" s="23">
        <f>+IFERROR(VLOOKUP(A155,'[1]BALANCE DE COMPROBACION'!$A$4:$G$207,7,FALSE),0)</f>
        <v>3600</v>
      </c>
      <c r="E155" s="19"/>
      <c r="G155" s="38"/>
      <c r="H155" s="38"/>
      <c r="L155" s="4"/>
      <c r="M155" s="56">
        <v>65383387.790000036</v>
      </c>
    </row>
    <row r="156" spans="1:13" hidden="1" x14ac:dyDescent="0.25">
      <c r="A156" s="21"/>
      <c r="B156" s="27"/>
      <c r="C156" s="24"/>
      <c r="D156" s="23"/>
      <c r="E156" s="19"/>
      <c r="G156" s="38"/>
      <c r="H156" s="38"/>
      <c r="L156" s="4"/>
      <c r="M156" s="56">
        <v>64329165.399999999</v>
      </c>
    </row>
    <row r="157" spans="1:13" hidden="1" x14ac:dyDescent="0.25">
      <c r="A157" s="16" t="s">
        <v>230</v>
      </c>
      <c r="B157" s="11" t="s">
        <v>231</v>
      </c>
      <c r="C157" s="24"/>
      <c r="D157" s="19">
        <f>+D158</f>
        <v>0</v>
      </c>
      <c r="E157" s="19"/>
      <c r="G157" s="38"/>
      <c r="H157" s="38"/>
      <c r="L157" s="4"/>
      <c r="M157" s="56"/>
    </row>
    <row r="158" spans="1:13" hidden="1" x14ac:dyDescent="0.25">
      <c r="A158" s="16" t="s">
        <v>232</v>
      </c>
      <c r="B158" s="11" t="s">
        <v>233</v>
      </c>
      <c r="C158" s="24"/>
      <c r="D158" s="19">
        <f>+D159</f>
        <v>0</v>
      </c>
      <c r="E158" s="19"/>
      <c r="G158" s="38"/>
      <c r="H158" s="38"/>
      <c r="K158" s="57"/>
      <c r="L158" s="4"/>
      <c r="M158" s="58">
        <v>1112000</v>
      </c>
    </row>
    <row r="159" spans="1:13" hidden="1" x14ac:dyDescent="0.25">
      <c r="A159" s="21" t="s">
        <v>234</v>
      </c>
      <c r="B159" s="27" t="s">
        <v>235</v>
      </c>
      <c r="C159" s="24"/>
      <c r="D159" s="23">
        <f>+IFERROR(VLOOKUP(A159,'[1]BALANCE DE COMPROBACION'!$A$4:$G$207,7,FALSE),0)</f>
        <v>0</v>
      </c>
      <c r="E159" s="19"/>
      <c r="G159" s="38"/>
      <c r="H159" s="38"/>
      <c r="K159" s="57"/>
      <c r="L159" s="4"/>
      <c r="M159" s="58">
        <v>14591657.710000001</v>
      </c>
    </row>
    <row r="160" spans="1:13" x14ac:dyDescent="0.25">
      <c r="A160" s="21"/>
      <c r="B160" s="27"/>
      <c r="C160" s="24"/>
      <c r="D160" s="23"/>
      <c r="E160" s="19"/>
      <c r="G160" s="38"/>
      <c r="H160" s="38"/>
      <c r="K160" s="57"/>
      <c r="L160" s="4"/>
      <c r="M160" s="58"/>
    </row>
    <row r="161" spans="1:13" x14ac:dyDescent="0.25">
      <c r="A161" s="21"/>
      <c r="B161" s="27"/>
      <c r="C161" s="24"/>
      <c r="D161" s="23"/>
      <c r="E161" s="19"/>
      <c r="G161" s="38"/>
      <c r="H161" s="38"/>
      <c r="K161" s="57"/>
      <c r="L161" s="4"/>
      <c r="M161" s="58"/>
    </row>
    <row r="162" spans="1:13" x14ac:dyDescent="0.25">
      <c r="A162" s="21"/>
      <c r="B162" s="27"/>
      <c r="C162" s="24"/>
      <c r="D162" s="23"/>
      <c r="E162" s="19"/>
      <c r="G162" s="38"/>
      <c r="H162" s="38"/>
      <c r="K162" s="57"/>
      <c r="L162" s="4"/>
      <c r="M162" s="58"/>
    </row>
    <row r="163" spans="1:13" x14ac:dyDescent="0.25">
      <c r="A163" s="21"/>
      <c r="B163" s="27"/>
      <c r="C163" s="24"/>
      <c r="D163" s="23"/>
      <c r="E163" s="19"/>
      <c r="G163" s="38"/>
      <c r="H163" s="38"/>
      <c r="K163" s="57"/>
      <c r="L163" s="4"/>
      <c r="M163" s="58"/>
    </row>
    <row r="164" spans="1:13" x14ac:dyDescent="0.25">
      <c r="A164" s="21"/>
      <c r="B164" s="11"/>
      <c r="C164" s="24"/>
      <c r="D164" s="19"/>
      <c r="E164" s="19"/>
      <c r="G164" s="38"/>
      <c r="H164" s="38"/>
      <c r="K164" s="57"/>
      <c r="L164" s="4"/>
      <c r="M164" s="58">
        <v>0</v>
      </c>
    </row>
    <row r="165" spans="1:13" x14ac:dyDescent="0.25">
      <c r="A165" s="21">
        <v>3</v>
      </c>
      <c r="B165" s="11" t="s">
        <v>236</v>
      </c>
      <c r="C165" s="24"/>
      <c r="D165" s="19"/>
      <c r="E165" s="19">
        <f>D166</f>
        <v>108378596.03596777</v>
      </c>
      <c r="G165" s="38"/>
      <c r="H165" s="38"/>
      <c r="K165" s="57"/>
      <c r="L165" s="4"/>
      <c r="M165" s="58"/>
    </row>
    <row r="166" spans="1:13" x14ac:dyDescent="0.25">
      <c r="A166" s="21">
        <v>3.1</v>
      </c>
      <c r="B166" s="11" t="s">
        <v>237</v>
      </c>
      <c r="C166" s="24"/>
      <c r="D166" s="19">
        <f>D167+D170</f>
        <v>108378596.03596777</v>
      </c>
      <c r="E166" s="19"/>
      <c r="G166" s="38"/>
      <c r="H166" s="38"/>
      <c r="K166" s="57"/>
      <c r="L166" s="4"/>
      <c r="M166" s="58"/>
    </row>
    <row r="167" spans="1:13" x14ac:dyDescent="0.25">
      <c r="A167" s="21" t="s">
        <v>238</v>
      </c>
      <c r="B167" s="11" t="s">
        <v>239</v>
      </c>
      <c r="C167" s="24"/>
      <c r="D167" s="19">
        <f>+D169</f>
        <v>65441165.399999999</v>
      </c>
      <c r="E167" s="19"/>
      <c r="G167" s="38"/>
      <c r="H167" s="38"/>
      <c r="K167" s="29"/>
      <c r="L167" s="4"/>
      <c r="M167" s="58">
        <v>11592195.470000001</v>
      </c>
    </row>
    <row r="168" spans="1:13" x14ac:dyDescent="0.25">
      <c r="A168" s="21" t="s">
        <v>240</v>
      </c>
      <c r="B168" s="11" t="s">
        <v>241</v>
      </c>
      <c r="C168" s="24"/>
      <c r="D168" s="19"/>
      <c r="E168" s="19"/>
      <c r="G168" s="38"/>
      <c r="H168" s="38"/>
      <c r="K168" s="29"/>
      <c r="L168" s="4"/>
      <c r="M168" s="58"/>
    </row>
    <row r="169" spans="1:13" x14ac:dyDescent="0.25">
      <c r="A169" s="21" t="s">
        <v>242</v>
      </c>
      <c r="B169" s="11" t="s">
        <v>243</v>
      </c>
      <c r="C169" s="24"/>
      <c r="D169" s="23">
        <f>+IFERROR(VLOOKUP(A169,'[1]BALANCE DE COMPROBACION'!$A$4:$G$207,7,FALSE),0)</f>
        <v>65441165.399999999</v>
      </c>
      <c r="E169" s="19"/>
      <c r="G169" s="38"/>
      <c r="H169" s="38"/>
      <c r="K169" s="29"/>
      <c r="L169" s="4"/>
      <c r="M169" s="58">
        <v>-26241630.789999962</v>
      </c>
    </row>
    <row r="170" spans="1:13" x14ac:dyDescent="0.25">
      <c r="A170" s="16" t="s">
        <v>244</v>
      </c>
      <c r="B170" s="11" t="s">
        <v>245</v>
      </c>
      <c r="C170" s="24"/>
      <c r="D170" s="19">
        <f>D171+D174</f>
        <v>42937430.635967761</v>
      </c>
      <c r="E170" s="19"/>
      <c r="G170" s="38"/>
      <c r="H170" s="38"/>
      <c r="L170" s="4"/>
      <c r="M170" s="58"/>
    </row>
    <row r="171" spans="1:13" ht="25.5" x14ac:dyDescent="0.25">
      <c r="A171" s="16" t="s">
        <v>246</v>
      </c>
      <c r="B171" s="11" t="s">
        <v>247</v>
      </c>
      <c r="C171" s="24"/>
      <c r="D171" s="19">
        <f>D172+D173</f>
        <v>26213901.07</v>
      </c>
      <c r="E171" s="19"/>
      <c r="G171" s="38"/>
      <c r="H171" s="38"/>
      <c r="L171" s="4"/>
      <c r="M171" s="58"/>
    </row>
    <row r="172" spans="1:13" x14ac:dyDescent="0.25">
      <c r="A172" s="21" t="s">
        <v>248</v>
      </c>
      <c r="B172" s="27" t="s">
        <v>249</v>
      </c>
      <c r="C172" s="24"/>
      <c r="D172" s="23">
        <f>+IFERROR(VLOOKUP(A172,'[1]BALANCE DE COMPROBACION'!$A$4:$G$207,7,FALSE),0)</f>
        <v>78214.880000000005</v>
      </c>
      <c r="E172" s="19"/>
      <c r="G172" s="38"/>
      <c r="H172" s="38"/>
      <c r="M172" s="29"/>
    </row>
    <row r="173" spans="1:13" ht="25.5" x14ac:dyDescent="0.25">
      <c r="A173" s="21" t="s">
        <v>250</v>
      </c>
      <c r="B173" s="27" t="s">
        <v>251</v>
      </c>
      <c r="C173" s="24"/>
      <c r="D173" s="23">
        <f>+IFERROR(VLOOKUP(A173,'[1]BALANCE DE COMPROBACION'!$A$4:$G$207,7,FALSE),0)</f>
        <v>26135686.190000001</v>
      </c>
      <c r="E173" s="19"/>
      <c r="G173" s="38"/>
      <c r="H173" s="38"/>
      <c r="I173" s="14"/>
    </row>
    <row r="174" spans="1:13" x14ac:dyDescent="0.25">
      <c r="A174" s="16" t="s">
        <v>252</v>
      </c>
      <c r="B174" s="11" t="s">
        <v>253</v>
      </c>
      <c r="C174" s="24"/>
      <c r="D174" s="19">
        <f>+D177+D175+D176</f>
        <v>16723529.565967765</v>
      </c>
      <c r="E174" s="19"/>
      <c r="G174" s="38"/>
      <c r="H174" s="38"/>
      <c r="I174" s="14"/>
    </row>
    <row r="175" spans="1:13" x14ac:dyDescent="0.25">
      <c r="A175" s="21" t="s">
        <v>254</v>
      </c>
      <c r="B175" s="27" t="s">
        <v>255</v>
      </c>
      <c r="C175" s="24"/>
      <c r="D175" s="23">
        <f>+IFERROR(VLOOKUP(A175,'[1]BALANCE DE COMPROBACION'!$A$4:$G$207,7,FALSE),0)</f>
        <v>0</v>
      </c>
      <c r="E175" s="19"/>
      <c r="G175" s="38"/>
      <c r="H175" s="38"/>
      <c r="I175" s="14"/>
    </row>
    <row r="176" spans="1:13" x14ac:dyDescent="0.25">
      <c r="A176" s="21" t="s">
        <v>256</v>
      </c>
      <c r="B176" s="27" t="s">
        <v>257</v>
      </c>
      <c r="C176" s="24"/>
      <c r="D176" s="23">
        <f>+IFERROR(VLOOKUP(A176,'[1]BALANCE DE COMPROBACION'!$A$4:$G$207,7,FALSE),0)</f>
        <v>0</v>
      </c>
      <c r="E176" s="19"/>
      <c r="G176" s="38"/>
      <c r="H176" s="38"/>
    </row>
    <row r="177" spans="1:12" x14ac:dyDescent="0.25">
      <c r="A177" s="16" t="s">
        <v>258</v>
      </c>
      <c r="B177" s="11" t="s">
        <v>259</v>
      </c>
      <c r="C177" s="24"/>
      <c r="D177" s="55">
        <f>SUM(D178:D179)</f>
        <v>16723529.565967765</v>
      </c>
      <c r="E177" s="19"/>
      <c r="G177" s="38"/>
      <c r="H177" s="38"/>
    </row>
    <row r="178" spans="1:12" ht="25.5" x14ac:dyDescent="0.25">
      <c r="A178" s="21" t="s">
        <v>260</v>
      </c>
      <c r="B178" s="27" t="s">
        <v>261</v>
      </c>
      <c r="C178" s="24"/>
      <c r="D178" s="23">
        <f>+IFERROR(VLOOKUP(A178,'[1]BALANCE DE COMPROBACION'!$A$4:$G$207,7,FALSE),0)</f>
        <v>16723529.565967765</v>
      </c>
      <c r="E178" s="19"/>
      <c r="G178" s="38"/>
      <c r="H178" s="38"/>
      <c r="I178" s="28"/>
      <c r="K178" s="20">
        <f>+E16</f>
        <v>116499179.44479303</v>
      </c>
      <c r="L178" s="42" t="s">
        <v>262</v>
      </c>
    </row>
    <row r="179" spans="1:12" x14ac:dyDescent="0.25">
      <c r="A179" s="21" t="s">
        <v>263</v>
      </c>
      <c r="B179" s="27" t="s">
        <v>264</v>
      </c>
      <c r="C179" s="24"/>
      <c r="D179" s="23"/>
      <c r="E179" s="19"/>
      <c r="G179" s="38"/>
      <c r="H179" s="38"/>
      <c r="K179" s="20">
        <f>+E139+E165</f>
        <v>116499179.44596776</v>
      </c>
      <c r="L179" s="42" t="s">
        <v>265</v>
      </c>
    </row>
    <row r="180" spans="1:12" x14ac:dyDescent="0.25">
      <c r="E180" s="19"/>
      <c r="G180" s="38"/>
      <c r="H180" s="38"/>
      <c r="K180" s="20">
        <f>K178-K179</f>
        <v>-1.17473304271698E-3</v>
      </c>
    </row>
    <row r="181" spans="1:12" ht="25.5" x14ac:dyDescent="0.25">
      <c r="A181" s="59" t="s">
        <v>266</v>
      </c>
      <c r="B181" s="60">
        <f>+E16</f>
        <v>116499179.44479303</v>
      </c>
      <c r="C181" s="33"/>
      <c r="D181" s="61" t="s">
        <v>267</v>
      </c>
      <c r="E181" s="62">
        <f>+E165+E139</f>
        <v>116499179.44596776</v>
      </c>
      <c r="F181" s="63"/>
      <c r="G181" s="63"/>
      <c r="H181" s="63">
        <f>+B181-E181</f>
        <v>-1.17473304271698E-3</v>
      </c>
    </row>
    <row r="182" spans="1:12" x14ac:dyDescent="0.25">
      <c r="K182" s="20"/>
    </row>
    <row r="183" spans="1:12" hidden="1" x14ac:dyDescent="0.25">
      <c r="E183" s="14">
        <f>+E181-B181</f>
        <v>1.17473304271698E-3</v>
      </c>
    </row>
    <row r="185" spans="1:12" x14ac:dyDescent="0.25">
      <c r="K185" s="20"/>
    </row>
    <row r="186" spans="1:12" x14ac:dyDescent="0.25">
      <c r="K186" s="20"/>
    </row>
    <row r="188" spans="1:12" ht="18.75" x14ac:dyDescent="0.5">
      <c r="A188" s="64" t="s">
        <v>268</v>
      </c>
      <c r="C188" s="33"/>
      <c r="D188" s="65" t="s">
        <v>269</v>
      </c>
      <c r="E188" s="65"/>
      <c r="F188" s="66"/>
      <c r="G188" s="66"/>
      <c r="H188" s="66"/>
    </row>
    <row r="189" spans="1:12" x14ac:dyDescent="0.25">
      <c r="A189" s="67" t="s">
        <v>270</v>
      </c>
      <c r="C189" s="68"/>
      <c r="D189" s="69" t="s">
        <v>271</v>
      </c>
      <c r="E189" s="69"/>
      <c r="F189" s="68"/>
      <c r="G189" s="68"/>
      <c r="H189" s="68"/>
    </row>
    <row r="190" spans="1:12" x14ac:dyDescent="0.25">
      <c r="B190" s="54"/>
      <c r="C190" s="54"/>
      <c r="D190" s="26"/>
      <c r="E190" s="54"/>
      <c r="F190" s="54"/>
      <c r="G190" s="54"/>
      <c r="H190" s="54"/>
    </row>
    <row r="450" spans="10:10" x14ac:dyDescent="0.25">
      <c r="J450" t="s">
        <v>272</v>
      </c>
    </row>
  </sheetData>
  <autoFilter ref="A15:H203" xr:uid="{00000000-0009-0000-0000-000008000000}"/>
  <mergeCells count="6">
    <mergeCell ref="A8:E8"/>
    <mergeCell ref="A9:E9"/>
    <mergeCell ref="A10:E10"/>
    <mergeCell ref="A11:E11"/>
    <mergeCell ref="D188:E188"/>
    <mergeCell ref="D189:E189"/>
  </mergeCells>
  <pageMargins left="1" right="1" top="1" bottom="1" header="0.5" footer="0.5"/>
  <pageSetup scale="64" orientation="portrait" r:id="rId1"/>
  <rowBreaks count="3" manualBreakCount="3">
    <brk id="58" max="4" man="1"/>
    <brk id="111" max="4" man="1"/>
    <brk id="159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2025-09-15T19:14:44Z</dcterms:created>
  <dcterms:modified xsi:type="dcterms:W3CDTF">2025-09-15T19:15:23Z</dcterms:modified>
</cp:coreProperties>
</file>