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z Dilone\Desktop\"/>
    </mc:Choice>
  </mc:AlternateContent>
  <bookViews>
    <workbookView xWindow="0" yWindow="0" windowWidth="20490" windowHeight="7530"/>
  </bookViews>
  <sheets>
    <sheet name="Balance General  Enero 2024" sheetId="1" r:id="rId1"/>
  </sheets>
  <externalReferences>
    <externalReference r:id="rId2"/>
  </externalReferences>
  <definedNames>
    <definedName name="_xlnm.Print_Area" localSheetId="0">'Balance General  Enero 2024'!$A$1:$I$153</definedName>
    <definedName name="_xlnm.Print_Titles" localSheetId="0">'Balance General  Enero 2024'!$1:$5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1" i="1" l="1"/>
  <c r="D140" i="1" s="1"/>
  <c r="D137" i="1" s="1"/>
  <c r="D133" i="1" s="1"/>
  <c r="D129" i="1" s="1"/>
  <c r="E128" i="1" s="1"/>
  <c r="D134" i="1"/>
  <c r="D130" i="1"/>
  <c r="D126" i="1"/>
  <c r="D124" i="1"/>
  <c r="D123" i="1" s="1"/>
  <c r="D122" i="1" s="1"/>
  <c r="D121" i="1" s="1"/>
  <c r="D115" i="1" s="1"/>
  <c r="E114" i="1" s="1"/>
  <c r="D118" i="1"/>
  <c r="D116" i="1"/>
  <c r="D109" i="1"/>
  <c r="D105" i="1"/>
  <c r="D104" i="1" s="1"/>
  <c r="E103" i="1" s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 s="1"/>
  <c r="D82" i="1"/>
  <c r="D77" i="1"/>
  <c r="D76" i="1"/>
  <c r="D75" i="1"/>
  <c r="D74" i="1"/>
  <c r="D71" i="1"/>
  <c r="D70" i="1"/>
  <c r="D69" i="1"/>
  <c r="D68" i="1"/>
  <c r="D66" i="1"/>
  <c r="D65" i="1"/>
  <c r="D57" i="1"/>
  <c r="D55" i="1"/>
  <c r="D53" i="1"/>
  <c r="D51" i="1"/>
  <c r="D50" i="1"/>
  <c r="E49" i="1"/>
  <c r="D47" i="1"/>
  <c r="D46" i="1"/>
  <c r="D45" i="1"/>
  <c r="D44" i="1"/>
  <c r="D43" i="1"/>
  <c r="D27" i="1"/>
  <c r="E26" i="1"/>
  <c r="D24" i="1"/>
  <c r="D23" i="1"/>
  <c r="D22" i="1"/>
  <c r="D21" i="1"/>
  <c r="D20" i="1"/>
  <c r="D19" i="1"/>
  <c r="D18" i="1"/>
  <c r="D17" i="1"/>
  <c r="D15" i="1"/>
  <c r="D14" i="1"/>
  <c r="E13" i="1" s="1"/>
  <c r="E8" i="1" s="1"/>
  <c r="E7" i="1" s="1"/>
  <c r="E11" i="1"/>
  <c r="D10" i="1"/>
  <c r="E9" i="1"/>
  <c r="D9" i="1"/>
  <c r="D63" i="1" l="1"/>
  <c r="E62" i="1" s="1"/>
  <c r="E61" i="1" s="1"/>
  <c r="E6" i="1" s="1"/>
</calcChain>
</file>

<file path=xl/comments1.xml><?xml version="1.0" encoding="utf-8"?>
<comments xmlns="http://schemas.openxmlformats.org/spreadsheetml/2006/main">
  <authors>
    <author>Suanny Colon</author>
  </authors>
  <commentList>
    <comment ref="D18" authorId="0" shapeId="0">
      <text>
        <r>
          <rPr>
            <b/>
            <sz val="9"/>
            <color indexed="81"/>
            <rFont val="Tahoma"/>
            <family val="2"/>
          </rPr>
          <t>Suanny Colon:</t>
        </r>
        <r>
          <rPr>
            <sz val="9"/>
            <color indexed="81"/>
            <rFont val="Tahoma"/>
            <family val="2"/>
          </rPr>
          <t xml:space="preserve">
pend. Conciliar con sigef</t>
        </r>
      </text>
    </comment>
    <comment ref="B47" authorId="0" shapeId="0">
      <text>
        <r>
          <rPr>
            <b/>
            <sz val="9"/>
            <color indexed="81"/>
            <rFont val="Tahoma"/>
            <family val="2"/>
          </rPr>
          <t>Suanny Colon:</t>
        </r>
        <r>
          <rPr>
            <sz val="9"/>
            <color indexed="81"/>
            <rFont val="Tahoma"/>
            <family val="2"/>
          </rPr>
          <t xml:space="preserve">
pendiente recibir 3 laptop de PROVESOL LB.2537 28/12/2023
</t>
        </r>
      </text>
    </comment>
  </commentList>
</comments>
</file>

<file path=xl/sharedStrings.xml><?xml version="1.0" encoding="utf-8"?>
<sst xmlns="http://schemas.openxmlformats.org/spreadsheetml/2006/main" count="251" uniqueCount="241">
  <si>
    <t xml:space="preserve">Instituto De Desarrollo y Credito Cooperativo (IDECOOP)  </t>
  </si>
  <si>
    <t>Balance General</t>
  </si>
  <si>
    <t xml:space="preserve"> (Valores en RD$)</t>
  </si>
  <si>
    <t>Activos</t>
  </si>
  <si>
    <t>Activos corrientes</t>
  </si>
  <si>
    <t>1.1.01</t>
  </si>
  <si>
    <t>Efectivo y equivalentes de efectivo</t>
  </si>
  <si>
    <t>1.1.01.01</t>
  </si>
  <si>
    <t>Caja</t>
  </si>
  <si>
    <t>1.1.01.01.01</t>
  </si>
  <si>
    <t>Efectivo en caja en el país</t>
  </si>
  <si>
    <t>1.1.01.01.01.01</t>
  </si>
  <si>
    <t>Efectivo en caja general en el país</t>
  </si>
  <si>
    <t xml:space="preserve">1.1.01.01.01.02 </t>
  </si>
  <si>
    <t>Efectivo en caja chica en el país</t>
  </si>
  <si>
    <t>1.1.01.02</t>
  </si>
  <si>
    <t>Efectivo en bancos</t>
  </si>
  <si>
    <t>1.1.01.02.01</t>
  </si>
  <si>
    <t>Cuenta única de tesorería (CUT)</t>
  </si>
  <si>
    <t>1.1.01.02.01.01</t>
  </si>
  <si>
    <t>BanReservas cuenta República Dominicana RD$</t>
  </si>
  <si>
    <t>1.1.01.02.01.01.01</t>
  </si>
  <si>
    <t>BanReservas cuenta única en RD$ - Subcuenta de Disponibilidad (fuente 8014)</t>
  </si>
  <si>
    <t>1.1.01.02.01.01.02</t>
  </si>
  <si>
    <t>BanReservas cuenta única en RD$ - Subcuenta de cuota (fuente 0100)</t>
  </si>
  <si>
    <t>1.1.01.02.01.01.03</t>
  </si>
  <si>
    <t>BanReservas cuenta única en RD$ - Subcuenta de Transferencia(fuente 9995)</t>
  </si>
  <si>
    <t>1.1.01.02.02</t>
  </si>
  <si>
    <t>Cuentas en Moneda Nacional</t>
  </si>
  <si>
    <t>1.1.01.02.02.04</t>
  </si>
  <si>
    <t>BanReservas cuentas Operativas</t>
  </si>
  <si>
    <t>1.1.01.02.02.04.01</t>
  </si>
  <si>
    <t>Banco de Reservas (102418870)</t>
  </si>
  <si>
    <t>1.1.01.02.02.06</t>
  </si>
  <si>
    <t>BanReservas fondos reponibles, en avance y liquidables</t>
  </si>
  <si>
    <t>1.1.01.02.02.06.01</t>
  </si>
  <si>
    <t>Banco de Reservas (102493863)</t>
  </si>
  <si>
    <t>1.1.01.02.02.06.02</t>
  </si>
  <si>
    <t>Banco de Reservas (9603978996)</t>
  </si>
  <si>
    <t>1.1.01.04</t>
  </si>
  <si>
    <t>Equivalentes de efectivo</t>
  </si>
  <si>
    <t>1.1.01.04.01</t>
  </si>
  <si>
    <t>Depósitos a plazo fijo</t>
  </si>
  <si>
    <t>1.1.01.04.01.01</t>
  </si>
  <si>
    <t>Deposito Agua y Basura</t>
  </si>
  <si>
    <t>1.1.01.04.01.02</t>
  </si>
  <si>
    <t>Deposito de Telefono</t>
  </si>
  <si>
    <t>1.1.01.04.01.03</t>
  </si>
  <si>
    <t>Deposito de Alquileres</t>
  </si>
  <si>
    <t>1.1.01.04.01.04</t>
  </si>
  <si>
    <t>Deposito de Electricidad</t>
  </si>
  <si>
    <t>1.1.01.04.01.05</t>
  </si>
  <si>
    <t>Deposito Cuenta CCC-CA</t>
  </si>
  <si>
    <t>1.1.01.04.01.06</t>
  </si>
  <si>
    <t>Carmen Antonia Segura</t>
  </si>
  <si>
    <t>1.1.01.04.01.07</t>
  </si>
  <si>
    <t>Rosa Rodriguez</t>
  </si>
  <si>
    <t>1.1.01.04.01.08</t>
  </si>
  <si>
    <t>Elizabeth Alcantara</t>
  </si>
  <si>
    <t>1.1.01.04.01.09</t>
  </si>
  <si>
    <t>Abraham Abukama Cabrera</t>
  </si>
  <si>
    <t>1.1.01.04.01.10</t>
  </si>
  <si>
    <t>Ramon</t>
  </si>
  <si>
    <t>1.1.01.04.01.11</t>
  </si>
  <si>
    <t>Deulin</t>
  </si>
  <si>
    <t>1.1.01.04.01.12</t>
  </si>
  <si>
    <t>Marichal</t>
  </si>
  <si>
    <t>1.1.01.04.01.13</t>
  </si>
  <si>
    <t>Mildred</t>
  </si>
  <si>
    <t>1.1.01.04.01.14</t>
  </si>
  <si>
    <t>Yohnny Wascar</t>
  </si>
  <si>
    <t>1.1.04.07</t>
  </si>
  <si>
    <t>Pagos anticipados a corto plazo</t>
  </si>
  <si>
    <t>1.1.04.07.01</t>
  </si>
  <si>
    <t>Anticipos a proveedores y contratistas del sector privado interno c/p</t>
  </si>
  <si>
    <t>1.1.04.07.01.01</t>
  </si>
  <si>
    <t>1.1.04.07.01.01.01</t>
  </si>
  <si>
    <t>Programa de Computo y Licenciamiento</t>
  </si>
  <si>
    <t xml:space="preserve"> </t>
  </si>
  <si>
    <t>1.1.04.07.01.01.02</t>
  </si>
  <si>
    <t>Compra activos fijos en transito</t>
  </si>
  <si>
    <t>1.1.05</t>
  </si>
  <si>
    <t>Inventarios</t>
  </si>
  <si>
    <t>1.1.05.01</t>
  </si>
  <si>
    <t>Materiales y suministros para consumo y prestación de servicios</t>
  </si>
  <si>
    <t>1.1.05.01.01</t>
  </si>
  <si>
    <t>Alimentos y productos agroforestales</t>
  </si>
  <si>
    <t>1.1.05.01.01.01</t>
  </si>
  <si>
    <t>1.1.05.01.02</t>
  </si>
  <si>
    <t>Textiles y vestuarios</t>
  </si>
  <si>
    <t>1.1.05.01.02.01</t>
  </si>
  <si>
    <t>1.1.05.01.03</t>
  </si>
  <si>
    <t>Productos de papel, cartón e impresos</t>
  </si>
  <si>
    <t>1.1.05.01.03.01</t>
  </si>
  <si>
    <t>1.1.05.01.99</t>
  </si>
  <si>
    <t>Materiales y suministros varios</t>
  </si>
  <si>
    <t>1.1.05.01.99.01</t>
  </si>
  <si>
    <t>Activos no Corriente</t>
  </si>
  <si>
    <t>1.2.06</t>
  </si>
  <si>
    <t>Propiedades, planta y equipo neto</t>
  </si>
  <si>
    <t>1.2.06.01</t>
  </si>
  <si>
    <t>Propiedades, planta y equipo neto no concesionados</t>
  </si>
  <si>
    <t>1.2.06.01.02</t>
  </si>
  <si>
    <t>Edificios</t>
  </si>
  <si>
    <t>1.2.06.01.04</t>
  </si>
  <si>
    <t>Equipos, mobiliario de oficina y alojamiento</t>
  </si>
  <si>
    <t>1.2.06.01.04.01</t>
  </si>
  <si>
    <t>Muebles de oficina y estantería</t>
  </si>
  <si>
    <t>1.2.06.01.04.02</t>
  </si>
  <si>
    <t>Muebles de alojamiento</t>
  </si>
  <si>
    <t>1.2.06.01.04.03</t>
  </si>
  <si>
    <t>Equipos de cómputo</t>
  </si>
  <si>
    <t>1.2.06.01.04.04</t>
  </si>
  <si>
    <t>Electrodomésticos</t>
  </si>
  <si>
    <t>1.2.06.01.04.99</t>
  </si>
  <si>
    <t>Otros equipos y mobiliario de oficina y alojamiento</t>
  </si>
  <si>
    <t>1.2.06.01.05</t>
  </si>
  <si>
    <t>Equipos y mobiliario educacional, deportivo y recreativo</t>
  </si>
  <si>
    <t>1.2.06.01.05.03</t>
  </si>
  <si>
    <t>Camaras fotograficas y video</t>
  </si>
  <si>
    <t>1.2.06.01.05.99</t>
  </si>
  <si>
    <t>Otros equipos y mobiliario educacional, deportivo  y recreativo</t>
  </si>
  <si>
    <t>1.2.06.01.06</t>
  </si>
  <si>
    <t>Equipo e instrumental medico, cientifico y de laboratorio</t>
  </si>
  <si>
    <t>1.2.06.01.06.01</t>
  </si>
  <si>
    <t>Equipos medicos y de laboratorio</t>
  </si>
  <si>
    <t>1.2.06.01.07</t>
  </si>
  <si>
    <t>Equipos de transporte, tracción y elevación</t>
  </si>
  <si>
    <t>1.2.06.01.07.01</t>
  </si>
  <si>
    <t>Automóviles y camiones</t>
  </si>
  <si>
    <t>1.2.06.01.08.02</t>
  </si>
  <si>
    <t>Maquinarias y equipos industriales</t>
  </si>
  <si>
    <t>1.2.06.01.08.04</t>
  </si>
  <si>
    <t>Sistemas de aire acondicionado, calefaccion y refrigeracion industrial y comercial</t>
  </si>
  <si>
    <t>1.2.06.01.08.05</t>
  </si>
  <si>
    <t>Equipos de comunicación, telecomunicaciones y señalamiento</t>
  </si>
  <si>
    <t>1.2.06.01.08.06</t>
  </si>
  <si>
    <t>Equipos de generacion electrica, aparatos y accesorios electricos</t>
  </si>
  <si>
    <t>1.2.06.01.08.07</t>
  </si>
  <si>
    <t xml:space="preserve">Otras estructuras y objetos de valor </t>
  </si>
  <si>
    <t>1.2.06.01.09.02</t>
  </si>
  <si>
    <t>Equipos de seguridad</t>
  </si>
  <si>
    <t>Depreciaciones Acumuladas</t>
  </si>
  <si>
    <t>1.2.06.01.02.01.03</t>
  </si>
  <si>
    <t>Depreciaciones de edificios</t>
  </si>
  <si>
    <t>1.2.06.01.04.01.03</t>
  </si>
  <si>
    <t>Muebles de oficina y estantería - Depreciaciones acumuladas</t>
  </si>
  <si>
    <t>1.2.06.01.04.02.03</t>
  </si>
  <si>
    <t>Muebles de alojamiento-Depreciaciones acumuladas</t>
  </si>
  <si>
    <t>1.2.06.01.04.03.03</t>
  </si>
  <si>
    <t>Equipos de cómputo - Depreciaciones acumuladas</t>
  </si>
  <si>
    <t>1.2.06.01.04.04.03</t>
  </si>
  <si>
    <t>Electrodomésticos - Depreciaciones acumuladas</t>
  </si>
  <si>
    <t>1.2.06.01.04.99.03</t>
  </si>
  <si>
    <t>Otros equipos y mobiliario de oficina y alojamiento - Depreciaciones acumuladas</t>
  </si>
  <si>
    <t>1.2.06.01.05.03.03</t>
  </si>
  <si>
    <t>1.2.06.01.05.99.03</t>
  </si>
  <si>
    <t>1.2.06.01.06.01.03</t>
  </si>
  <si>
    <t>Equipos medicos y de laboratorio-Depreciaciones acumuladas</t>
  </si>
  <si>
    <t>1.2.06.01.07.01.03</t>
  </si>
  <si>
    <t>Automóviles y camiones - Depreciaciones acumuladas</t>
  </si>
  <si>
    <t>|</t>
  </si>
  <si>
    <t>1.2.06.01.08.02.03</t>
  </si>
  <si>
    <t>Maquinarias y equipos industriales- Depreciaciones acumuladas</t>
  </si>
  <si>
    <t>1.2.06.01.08.04.03</t>
  </si>
  <si>
    <t>Sistemas de aire acondicionado, calefaccion y refrigeracion industrial y comercial- Depreciacion</t>
  </si>
  <si>
    <t>1.2.06.01.08.05.03</t>
  </si>
  <si>
    <t>Equipos de comunicación, telecomunicaciones y señalamiento- Deprecaicion acumulada</t>
  </si>
  <si>
    <t>1.2.06.01.08.06.03</t>
  </si>
  <si>
    <t>Equipos de generacion electrica, aparatos y accesorios electricos- Depreciaciones acumuladas</t>
  </si>
  <si>
    <t>1.2.06.01.08.07.03</t>
  </si>
  <si>
    <t>1.2.06.01.09.02.03</t>
  </si>
  <si>
    <t>Equipos de seguridad- Depreciacion acumuladas</t>
  </si>
  <si>
    <t>1.2.09</t>
  </si>
  <si>
    <t>Bienes intangibles</t>
  </si>
  <si>
    <t>1.2.09.01</t>
  </si>
  <si>
    <t>Productos de la propiedad intelectual no concesionados</t>
  </si>
  <si>
    <t>1.2.09.01.03.01</t>
  </si>
  <si>
    <t>Programas de informática y base de datos</t>
  </si>
  <si>
    <t>ESTUDIOS DE PREINVERSION</t>
  </si>
  <si>
    <t>MARCAS Y PATENTES</t>
  </si>
  <si>
    <t>LICENCIAS INFORMÁTICAS E INTELECTUALES, INDUSTRIALES Y COMER</t>
  </si>
  <si>
    <t>1.2.09.01.03.03</t>
  </si>
  <si>
    <t xml:space="preserve">Programas de informática y base de datos-Amortizaciones Acumuladas </t>
  </si>
  <si>
    <t>LICENCIAS INFORMATICAS INTELECTUALES, INDUSTRIALES</t>
  </si>
  <si>
    <t>Pasivos</t>
  </si>
  <si>
    <t>Pasivo Corriente</t>
  </si>
  <si>
    <t>2.1.01</t>
  </si>
  <si>
    <t>Cuentas a pagar a corto plazo</t>
  </si>
  <si>
    <t>2.1.01.01</t>
  </si>
  <si>
    <t>Cuentas comerciales a pagar a corto plazo</t>
  </si>
  <si>
    <t>2.1.01.01.01</t>
  </si>
  <si>
    <t>Proveedores a Pagar c/p</t>
  </si>
  <si>
    <t>2.1.01.01.02</t>
  </si>
  <si>
    <t>Proveedores a pagar Año 2016</t>
  </si>
  <si>
    <t>2.1.04</t>
  </si>
  <si>
    <t>Retenciones y acumulaciones a pagar c/p</t>
  </si>
  <si>
    <t>2.1.04.01</t>
  </si>
  <si>
    <t>Impuestos y retenciones a pagar a corto plazo</t>
  </si>
  <si>
    <t>2.1.04.01.04</t>
  </si>
  <si>
    <t>Retenciones y deducciones a pagar c/p</t>
  </si>
  <si>
    <t>2.1.04.01.04.01</t>
  </si>
  <si>
    <t>5% ESTADO</t>
  </si>
  <si>
    <t>2.1.04.01.04.02</t>
  </si>
  <si>
    <t>10% ISR</t>
  </si>
  <si>
    <t>2.1.04.01.04.03</t>
  </si>
  <si>
    <t>Retenciones de ITBIS p/pagar</t>
  </si>
  <si>
    <t>PATRIMONIO</t>
  </si>
  <si>
    <t>Patrimonio público</t>
  </si>
  <si>
    <t>3.1.01</t>
  </si>
  <si>
    <t>Capital</t>
  </si>
  <si>
    <t>3.1.01.01</t>
  </si>
  <si>
    <t>Capital inicial</t>
  </si>
  <si>
    <t>3.1.01.01.01</t>
  </si>
  <si>
    <t>Capital inicial a valores historicos</t>
  </si>
  <si>
    <t>3.1.04</t>
  </si>
  <si>
    <t>Resultados acumulados</t>
  </si>
  <si>
    <t>3.1.04.01</t>
  </si>
  <si>
    <t>Resultados acumulados de ejercicios anteriores</t>
  </si>
  <si>
    <t>3.1.04.01.01</t>
  </si>
  <si>
    <t>Resultados de ejercicios anteriores</t>
  </si>
  <si>
    <t>3.1.04.01.02</t>
  </si>
  <si>
    <t>Ajuste de resultados de ejercicios anteriores</t>
  </si>
  <si>
    <t>3.1.04.02</t>
  </si>
  <si>
    <t>Resultado del ejercicio</t>
  </si>
  <si>
    <t>3.1.04.02.01</t>
  </si>
  <si>
    <t>Cierre de cuentas de ingresos</t>
  </si>
  <si>
    <t>3.1.04.02.02</t>
  </si>
  <si>
    <t>Cierre de cuentas de gastos</t>
  </si>
  <si>
    <t>3.1.04.02.03</t>
  </si>
  <si>
    <t>Resultado Del Periodo</t>
  </si>
  <si>
    <t>Ajustes Del Periodo</t>
  </si>
  <si>
    <t>3.1.04.02.03.01</t>
  </si>
  <si>
    <t>Resumen de ahorro o desahorro de la gestion</t>
  </si>
  <si>
    <t>3.1.04.02.03.02</t>
  </si>
  <si>
    <t>TOTAL ACTIVOS  82,996,594.14</t>
  </si>
  <si>
    <t>TOTAL PASIVOS + PATRIMONIO 82,996,594.14</t>
  </si>
  <si>
    <t xml:space="preserve"> Firma del Contador General</t>
  </si>
  <si>
    <t xml:space="preserve"> Firma del Director  Financiero</t>
  </si>
  <si>
    <t>ROBERTO</t>
  </si>
  <si>
    <t>Al 31  de Enero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</si>
</sst>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-* #,##0.00\ _$_-;\-* #,##0.00\ _$_-;_-* &quot;-&quot;??\ _$_-;_-@_-"/>
    <numFmt numFmtId="167" formatCode="_-* #.##0.00\ _€_-;\-* #.##0.00\ _€_-;_-* &quot;-&quot;??\ _€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rgb="FF231F20"/>
      <name val="Times New Roman"/>
      <family val="1"/>
    </font>
    <font>
      <sz val="10"/>
      <color theme="1"/>
      <name val="Times New Roman"/>
      <family val="1"/>
    </font>
    <font>
      <b/>
      <sz val="10"/>
      <color rgb="FF231F20"/>
      <name val="Times New Roman"/>
      <family val="1"/>
    </font>
    <font>
      <b/>
      <sz val="10.5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231F20"/>
      <name val="Times New Roman"/>
      <family val="1"/>
    </font>
    <font>
      <sz val="10.5"/>
      <color theme="1"/>
      <name val="Times New Roman"/>
      <family val="1"/>
    </font>
    <font>
      <b/>
      <u/>
      <sz val="10"/>
      <color rgb="FF231F2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b/>
      <u/>
      <sz val="10"/>
      <color rgb="FFFF0000"/>
      <name val="Times New Roman"/>
      <family val="1"/>
    </font>
    <font>
      <b/>
      <u val="singleAccounting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231F20"/>
      <name val="Calibri"/>
      <family val="2"/>
      <scheme val="minor"/>
    </font>
    <font>
      <b/>
      <u/>
      <sz val="9"/>
      <color rgb="FF231F20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0" fillId="0" borderId="0" xfId="0" applyFill="1"/>
    <xf numFmtId="164" fontId="1" fillId="0" borderId="0" xfId="1" applyFont="1"/>
    <xf numFmtId="164" fontId="1" fillId="0" borderId="0" xfId="1" applyFont="1" applyFill="1"/>
    <xf numFmtId="0" fontId="6" fillId="0" borderId="0" xfId="0" applyFont="1" applyFill="1" applyAlignment="1">
      <alignment vertical="center" wrapText="1"/>
    </xf>
    <xf numFmtId="0" fontId="6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/>
    <xf numFmtId="0" fontId="7" fillId="0" borderId="0" xfId="0" applyFont="1" applyFill="1" applyAlignment="1">
      <alignment vertical="center" wrapText="1"/>
    </xf>
    <xf numFmtId="164" fontId="9" fillId="0" borderId="0" xfId="1" applyFont="1" applyFill="1" applyAlignment="1">
      <alignment vertical="center" wrapText="1"/>
    </xf>
    <xf numFmtId="43" fontId="0" fillId="0" borderId="0" xfId="0" applyNumberFormat="1" applyFill="1"/>
    <xf numFmtId="164" fontId="9" fillId="0" borderId="0" xfId="1" applyFont="1" applyFill="1" applyBorder="1" applyAlignment="1">
      <alignment vertical="center" wrapText="1"/>
    </xf>
    <xf numFmtId="0" fontId="8" fillId="0" borderId="0" xfId="0" applyFont="1" applyFill="1" applyAlignment="1">
      <alignment horizontal="right"/>
    </xf>
    <xf numFmtId="0" fontId="7" fillId="0" borderId="0" xfId="0" applyFont="1" applyFill="1" applyAlignment="1">
      <alignment horizontal="left" vertical="center" wrapText="1" indent="1"/>
    </xf>
    <xf numFmtId="165" fontId="10" fillId="0" borderId="0" xfId="1" applyNumberFormat="1" applyFont="1" applyFill="1" applyBorder="1" applyAlignment="1">
      <alignment horizontal="center" vertical="center" wrapText="1"/>
    </xf>
    <xf numFmtId="164" fontId="7" fillId="0" borderId="0" xfId="1" applyFont="1" applyFill="1" applyBorder="1" applyAlignment="1">
      <alignment horizontal="center" vertical="center" wrapText="1"/>
    </xf>
    <xf numFmtId="164" fontId="10" fillId="0" borderId="0" xfId="1" applyFont="1" applyFill="1" applyBorder="1" applyAlignment="1">
      <alignment horizontal="center" vertical="center" wrapText="1"/>
    </xf>
    <xf numFmtId="43" fontId="0" fillId="0" borderId="0" xfId="0" applyNumberFormat="1"/>
    <xf numFmtId="0" fontId="11" fillId="0" borderId="0" xfId="0" applyFont="1" applyFill="1" applyAlignment="1">
      <alignment horizontal="right"/>
    </xf>
    <xf numFmtId="0" fontId="10" fillId="0" borderId="0" xfId="0" applyFont="1" applyFill="1" applyAlignment="1">
      <alignment horizontal="left" vertical="center" wrapText="1" indent="1"/>
    </xf>
    <xf numFmtId="164" fontId="12" fillId="0" borderId="0" xfId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164" fontId="9" fillId="0" borderId="0" xfId="0" applyNumberFormat="1" applyFont="1" applyFill="1"/>
    <xf numFmtId="0" fontId="10" fillId="0" borderId="0" xfId="0" applyFont="1" applyFill="1" applyAlignment="1">
      <alignment vertical="center" wrapText="1"/>
    </xf>
    <xf numFmtId="164" fontId="6" fillId="0" borderId="0" xfId="1" applyFont="1" applyFill="1"/>
    <xf numFmtId="164" fontId="6" fillId="0" borderId="0" xfId="1" applyFont="1" applyFill="1" applyBorder="1" applyAlignment="1">
      <alignment vertical="center" wrapText="1"/>
    </xf>
    <xf numFmtId="164" fontId="6" fillId="0" borderId="0" xfId="0" applyNumberFormat="1" applyFont="1" applyFill="1"/>
    <xf numFmtId="164" fontId="3" fillId="0" borderId="0" xfId="1" applyFont="1" applyFill="1"/>
    <xf numFmtId="43" fontId="9" fillId="0" borderId="0" xfId="0" applyNumberFormat="1" applyFont="1" applyFill="1"/>
    <xf numFmtId="0" fontId="10" fillId="0" borderId="0" xfId="0" applyFont="1" applyFill="1" applyAlignment="1">
      <alignment horizontal="right" vertical="center" wrapText="1"/>
    </xf>
    <xf numFmtId="164" fontId="10" fillId="0" borderId="0" xfId="1" applyFont="1" applyFill="1" applyBorder="1" applyAlignment="1">
      <alignment horizontal="right" vertical="center" wrapText="1"/>
    </xf>
    <xf numFmtId="164" fontId="0" fillId="0" borderId="0" xfId="0" applyNumberFormat="1"/>
    <xf numFmtId="0" fontId="13" fillId="0" borderId="0" xfId="0" applyFont="1" applyFill="1"/>
    <xf numFmtId="164" fontId="13" fillId="0" borderId="0" xfId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164" fontId="14" fillId="0" borderId="0" xfId="1" applyFont="1" applyFill="1" applyBorder="1" applyAlignment="1">
      <alignment horizontal="center" vertical="center" wrapText="1"/>
    </xf>
    <xf numFmtId="166" fontId="0" fillId="0" borderId="0" xfId="0" applyNumberFormat="1"/>
    <xf numFmtId="164" fontId="15" fillId="0" borderId="0" xfId="1" applyFont="1" applyFill="1" applyBorder="1" applyAlignment="1">
      <alignment horizontal="center" vertical="center" wrapText="1"/>
    </xf>
    <xf numFmtId="164" fontId="0" fillId="0" borderId="0" xfId="1" applyFont="1"/>
    <xf numFmtId="164" fontId="2" fillId="0" borderId="0" xfId="1" applyFont="1" applyFill="1"/>
    <xf numFmtId="167" fontId="0" fillId="0" borderId="0" xfId="0" applyNumberFormat="1"/>
    <xf numFmtId="0" fontId="11" fillId="0" borderId="0" xfId="0" applyFont="1" applyFill="1"/>
    <xf numFmtId="164" fontId="16" fillId="0" borderId="0" xfId="1" applyFont="1" applyFill="1"/>
    <xf numFmtId="164" fontId="17" fillId="0" borderId="0" xfId="1" applyFont="1" applyFill="1" applyAlignment="1">
      <alignment horizontal="center"/>
    </xf>
    <xf numFmtId="164" fontId="3" fillId="0" borderId="0" xfId="1" applyFont="1" applyFill="1" applyAlignment="1">
      <alignment horizontal="center"/>
    </xf>
    <xf numFmtId="164" fontId="18" fillId="0" borderId="0" xfId="1" applyFont="1" applyFill="1" applyBorder="1" applyAlignment="1">
      <alignment horizontal="center" vertical="center" wrapText="1"/>
    </xf>
    <xf numFmtId="164" fontId="0" fillId="0" borderId="0" xfId="1" applyFont="1" applyFill="1"/>
    <xf numFmtId="164" fontId="3" fillId="0" borderId="0" xfId="0" applyNumberFormat="1" applyFont="1" applyFill="1"/>
    <xf numFmtId="0" fontId="0" fillId="0" borderId="0" xfId="0" applyFont="1" applyFill="1"/>
    <xf numFmtId="0" fontId="18" fillId="0" borderId="0" xfId="0" applyFont="1" applyFill="1" applyAlignment="1">
      <alignment vertical="center" wrapText="1"/>
    </xf>
    <xf numFmtId="164" fontId="19" fillId="0" borderId="0" xfId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/>
    </xf>
    <xf numFmtId="164" fontId="0" fillId="0" borderId="0" xfId="0" applyNumberFormat="1" applyFill="1"/>
    <xf numFmtId="164" fontId="20" fillId="0" borderId="2" xfId="1" applyFont="1" applyFill="1" applyBorder="1" applyAlignment="1">
      <alignment horizontal="left"/>
    </xf>
    <xf numFmtId="164" fontId="20" fillId="0" borderId="3" xfId="1" applyFont="1" applyFill="1" applyBorder="1" applyAlignment="1">
      <alignment horizontal="left"/>
    </xf>
    <xf numFmtId="164" fontId="20" fillId="0" borderId="4" xfId="1" applyFont="1" applyFill="1" applyBorder="1" applyAlignment="1">
      <alignment horizontal="left"/>
    </xf>
    <xf numFmtId="0" fontId="21" fillId="0" borderId="0" xfId="0" applyFont="1" applyFill="1"/>
    <xf numFmtId="164" fontId="22" fillId="0" borderId="0" xfId="1" applyFont="1" applyFill="1"/>
    <xf numFmtId="164" fontId="16" fillId="0" borderId="0" xfId="0" applyNumberFormat="1" applyFont="1" applyFill="1"/>
    <xf numFmtId="0" fontId="23" fillId="0" borderId="5" xfId="0" applyFont="1" applyFill="1" applyBorder="1"/>
    <xf numFmtId="164" fontId="21" fillId="0" borderId="0" xfId="1" applyFont="1" applyFill="1"/>
    <xf numFmtId="164" fontId="0" fillId="0" borderId="5" xfId="0" applyNumberFormat="1" applyFill="1" applyBorder="1"/>
    <xf numFmtId="0" fontId="0" fillId="0" borderId="5" xfId="0" applyFill="1" applyBorder="1"/>
    <xf numFmtId="0" fontId="3" fillId="0" borderId="0" xfId="0" applyFont="1" applyFill="1" applyAlignment="1">
      <alignment horizontal="center"/>
    </xf>
    <xf numFmtId="164" fontId="20" fillId="0" borderId="0" xfId="0" applyNumberFormat="1" applyFont="1" applyFill="1"/>
    <xf numFmtId="164" fontId="3" fillId="0" borderId="0" xfId="0" applyNumberFormat="1" applyFont="1" applyFill="1" applyAlignment="1">
      <alignment horizontal="center"/>
    </xf>
    <xf numFmtId="0" fontId="3" fillId="0" borderId="0" xfId="0" applyFont="1" applyFill="1"/>
    <xf numFmtId="0" fontId="20" fillId="0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1</xdr:col>
      <xdr:colOff>1019175</xdr:colOff>
      <xdr:row>4</xdr:row>
      <xdr:rowOff>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z%20Dilone/Downloads/Balance%20General%20enero%2020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 (2)"/>
      <sheetName val="Balance General "/>
      <sheetName val="ED "/>
      <sheetName val="Estado resultado mes enero"/>
      <sheetName val="Estado de resultado enero"/>
      <sheetName val="Depreciaciones "/>
      <sheetName val="deprec. edificio"/>
    </sheetNames>
    <sheetDataSet>
      <sheetData sheetId="0"/>
      <sheetData sheetId="1"/>
      <sheetData sheetId="2"/>
      <sheetData sheetId="3">
        <row r="149">
          <cell r="F149">
            <v>9343187.2099999972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O422"/>
  <sheetViews>
    <sheetView tabSelected="1" view="pageBreakPreview" topLeftCell="B140" zoomScaleNormal="100" zoomScaleSheetLayoutView="100" workbookViewId="0">
      <selection activeCell="B150" sqref="B150:I152"/>
    </sheetView>
  </sheetViews>
  <sheetFormatPr baseColWidth="10" defaultColWidth="9.140625" defaultRowHeight="15" x14ac:dyDescent="0.25"/>
  <cols>
    <col min="1" max="1" width="16.140625" style="3" hidden="1" customWidth="1"/>
    <col min="2" max="2" width="51.85546875" style="3" customWidth="1"/>
    <col min="3" max="3" width="2.5703125" style="3" customWidth="1"/>
    <col min="4" max="4" width="17.140625" style="3" customWidth="1"/>
    <col min="5" max="5" width="18" style="3" customWidth="1"/>
    <col min="6" max="6" width="3.5703125" style="3" customWidth="1"/>
    <col min="7" max="7" width="1.28515625" style="3" customWidth="1"/>
    <col min="8" max="8" width="3.140625" style="3" customWidth="1"/>
    <col min="9" max="9" width="10.85546875" style="3" customWidth="1"/>
    <col min="10" max="10" width="11.42578125" customWidth="1"/>
    <col min="11" max="11" width="18.140625" bestFit="1" customWidth="1"/>
    <col min="12" max="12" width="20.28515625" style="4" customWidth="1"/>
    <col min="13" max="13" width="18" customWidth="1"/>
    <col min="14" max="256" width="11.42578125" customWidth="1"/>
  </cols>
  <sheetData>
    <row r="1" spans="1:12" ht="15.75" x14ac:dyDescent="0.25">
      <c r="A1" s="1"/>
      <c r="B1" s="2" t="s">
        <v>0</v>
      </c>
      <c r="C1" s="2"/>
      <c r="D1" s="2"/>
      <c r="E1" s="2"/>
    </row>
    <row r="2" spans="1:12" ht="15.75" x14ac:dyDescent="0.25">
      <c r="A2" s="1"/>
      <c r="B2" s="2" t="s">
        <v>1</v>
      </c>
      <c r="C2" s="2"/>
      <c r="D2" s="2"/>
      <c r="E2" s="2"/>
      <c r="L2" s="5"/>
    </row>
    <row r="3" spans="1:12" ht="15.75" x14ac:dyDescent="0.25">
      <c r="A3" s="1"/>
      <c r="B3" s="2" t="s">
        <v>240</v>
      </c>
      <c r="C3" s="2"/>
      <c r="D3" s="2"/>
      <c r="E3" s="2"/>
      <c r="L3" s="5"/>
    </row>
    <row r="4" spans="1:12" ht="15.75" x14ac:dyDescent="0.25">
      <c r="A4" s="1"/>
      <c r="B4" s="2" t="s">
        <v>2</v>
      </c>
      <c r="C4" s="2"/>
      <c r="D4" s="2"/>
      <c r="E4" s="2"/>
      <c r="L4" s="5"/>
    </row>
    <row r="5" spans="1:12" x14ac:dyDescent="0.25">
      <c r="A5" s="1"/>
      <c r="B5" s="6"/>
      <c r="C5" s="7"/>
      <c r="D5" s="7"/>
      <c r="E5" s="8">
        <v>2023</v>
      </c>
      <c r="L5" s="5"/>
    </row>
    <row r="6" spans="1:12" x14ac:dyDescent="0.25">
      <c r="A6" s="9">
        <v>1</v>
      </c>
      <c r="B6" s="10" t="s">
        <v>3</v>
      </c>
      <c r="C6" s="6"/>
      <c r="D6" s="6"/>
      <c r="E6" s="11">
        <f>E7+E61</f>
        <v>82996594.140000001</v>
      </c>
      <c r="H6" s="12"/>
      <c r="I6" s="12"/>
      <c r="L6" s="5"/>
    </row>
    <row r="7" spans="1:12" x14ac:dyDescent="0.25">
      <c r="A7" s="9">
        <v>1.1000000000000001</v>
      </c>
      <c r="B7" s="10" t="s">
        <v>4</v>
      </c>
      <c r="C7" s="6"/>
      <c r="D7" s="7"/>
      <c r="E7" s="13">
        <f>E8</f>
        <v>24859207.629999995</v>
      </c>
      <c r="G7" s="12"/>
      <c r="H7" s="12"/>
      <c r="I7" s="12"/>
      <c r="L7" s="5"/>
    </row>
    <row r="8" spans="1:12" x14ac:dyDescent="0.25">
      <c r="A8" s="14" t="s">
        <v>5</v>
      </c>
      <c r="B8" s="15" t="s">
        <v>6</v>
      </c>
      <c r="C8" s="16"/>
      <c r="D8" s="7"/>
      <c r="E8" s="17">
        <f>E9+E13+E26+E49</f>
        <v>24859207.629999995</v>
      </c>
      <c r="J8" s="3"/>
      <c r="L8" s="5"/>
    </row>
    <row r="9" spans="1:12" x14ac:dyDescent="0.25">
      <c r="A9" s="14" t="s">
        <v>7</v>
      </c>
      <c r="B9" s="15" t="s">
        <v>8</v>
      </c>
      <c r="C9" s="7"/>
      <c r="D9" s="18">
        <f>D10</f>
        <v>0</v>
      </c>
      <c r="E9" s="18">
        <f>+D10</f>
        <v>0</v>
      </c>
      <c r="J9" s="3"/>
      <c r="K9" s="19"/>
      <c r="L9" s="5"/>
    </row>
    <row r="10" spans="1:12" x14ac:dyDescent="0.25">
      <c r="A10" s="20" t="s">
        <v>9</v>
      </c>
      <c r="B10" s="21" t="s">
        <v>10</v>
      </c>
      <c r="C10" s="7"/>
      <c r="D10" s="18">
        <f>SUM(D11:D12)</f>
        <v>0</v>
      </c>
      <c r="E10" s="18"/>
      <c r="J10" s="3"/>
      <c r="L10" s="5"/>
    </row>
    <row r="11" spans="1:12" x14ac:dyDescent="0.25">
      <c r="A11" s="20" t="s">
        <v>11</v>
      </c>
      <c r="B11" s="21" t="s">
        <v>12</v>
      </c>
      <c r="C11" s="7"/>
      <c r="D11" s="18">
        <v>0</v>
      </c>
      <c r="E11" s="18">
        <f>+D12</f>
        <v>0</v>
      </c>
      <c r="J11" s="3"/>
      <c r="L11" s="5"/>
    </row>
    <row r="12" spans="1:12" x14ac:dyDescent="0.25">
      <c r="A12" s="20" t="s">
        <v>13</v>
      </c>
      <c r="B12" s="21" t="s">
        <v>14</v>
      </c>
      <c r="C12" s="22"/>
      <c r="D12" s="18"/>
      <c r="E12" s="18"/>
      <c r="J12" s="3"/>
      <c r="L12" s="5"/>
    </row>
    <row r="13" spans="1:12" ht="18.75" customHeight="1" x14ac:dyDescent="0.25">
      <c r="A13" s="14" t="s">
        <v>15</v>
      </c>
      <c r="B13" s="10" t="s">
        <v>16</v>
      </c>
      <c r="C13" s="23"/>
      <c r="D13" s="7"/>
      <c r="E13" s="17">
        <f>D14+D19</f>
        <v>15084920.509999998</v>
      </c>
      <c r="H13" s="12"/>
      <c r="J13" s="3"/>
      <c r="L13" s="5"/>
    </row>
    <row r="14" spans="1:12" ht="18.75" customHeight="1" x14ac:dyDescent="0.25">
      <c r="A14" s="14" t="s">
        <v>17</v>
      </c>
      <c r="B14" s="10" t="s">
        <v>18</v>
      </c>
      <c r="C14" s="23"/>
      <c r="D14" s="24">
        <f>D15</f>
        <v>13053141.849999998</v>
      </c>
      <c r="E14" s="17"/>
      <c r="H14" s="12"/>
      <c r="J14" s="3"/>
      <c r="L14" s="5"/>
    </row>
    <row r="15" spans="1:12" ht="18.75" customHeight="1" x14ac:dyDescent="0.25">
      <c r="A15" s="20" t="s">
        <v>19</v>
      </c>
      <c r="B15" s="10" t="s">
        <v>20</v>
      </c>
      <c r="C15" s="23"/>
      <c r="D15" s="24">
        <f>SUM(D16:D18)</f>
        <v>13053141.849999998</v>
      </c>
      <c r="E15" s="17"/>
      <c r="H15" s="12"/>
      <c r="J15" s="3"/>
      <c r="L15" s="5"/>
    </row>
    <row r="16" spans="1:12" ht="27" customHeight="1" x14ac:dyDescent="0.25">
      <c r="A16" s="20" t="s">
        <v>21</v>
      </c>
      <c r="B16" s="25" t="s">
        <v>22</v>
      </c>
      <c r="C16" s="23"/>
      <c r="D16" s="26">
        <v>50000</v>
      </c>
      <c r="E16" s="17"/>
      <c r="H16" s="12"/>
      <c r="J16" s="3"/>
      <c r="K16" s="19"/>
      <c r="L16" s="5"/>
    </row>
    <row r="17" spans="1:12" ht="27" customHeight="1" x14ac:dyDescent="0.25">
      <c r="A17" s="20" t="s">
        <v>23</v>
      </c>
      <c r="B17" s="25" t="s">
        <v>24</v>
      </c>
      <c r="C17" s="23"/>
      <c r="D17" s="27">
        <f>1677775.15-19984469.59+31252538.59</f>
        <v>12945844.149999999</v>
      </c>
      <c r="E17" s="17"/>
      <c r="H17" s="12"/>
      <c r="J17" s="3"/>
      <c r="L17" s="5"/>
    </row>
    <row r="18" spans="1:12" ht="27" customHeight="1" x14ac:dyDescent="0.25">
      <c r="A18" s="20" t="s">
        <v>25</v>
      </c>
      <c r="B18" s="25" t="s">
        <v>26</v>
      </c>
      <c r="C18" s="23"/>
      <c r="D18" s="28">
        <f>745964.14+854.91+12797.47+8263.31+29351.73-535533.86+600-205000</f>
        <v>57297.70000000007</v>
      </c>
      <c r="E18" s="17"/>
      <c r="H18" s="12"/>
      <c r="J18" s="3"/>
      <c r="L18" s="5"/>
    </row>
    <row r="19" spans="1:12" x14ac:dyDescent="0.25">
      <c r="A19" s="14" t="s">
        <v>27</v>
      </c>
      <c r="B19" s="10" t="s">
        <v>28</v>
      </c>
      <c r="C19" s="23"/>
      <c r="D19" s="24">
        <f>D20+D22</f>
        <v>2031778.6600000001</v>
      </c>
      <c r="E19" s="7"/>
      <c r="J19" s="3"/>
      <c r="K19" s="19"/>
      <c r="L19" s="5"/>
    </row>
    <row r="20" spans="1:12" x14ac:dyDescent="0.25">
      <c r="A20" s="20" t="s">
        <v>29</v>
      </c>
      <c r="B20" s="10" t="s">
        <v>30</v>
      </c>
      <c r="C20" s="23"/>
      <c r="D20" s="24">
        <f>D21</f>
        <v>1376157.02</v>
      </c>
      <c r="E20" s="7"/>
      <c r="J20" s="3"/>
      <c r="K20" s="19"/>
      <c r="L20" s="5"/>
    </row>
    <row r="21" spans="1:12" x14ac:dyDescent="0.25">
      <c r="A21" s="20" t="s">
        <v>31</v>
      </c>
      <c r="B21" s="21" t="s">
        <v>32</v>
      </c>
      <c r="C21" s="23"/>
      <c r="D21" s="18">
        <f>1376332.02-175</f>
        <v>1376157.02</v>
      </c>
      <c r="E21" s="7"/>
      <c r="J21" s="3"/>
      <c r="K21" s="19"/>
      <c r="L21" s="29"/>
    </row>
    <row r="22" spans="1:12" x14ac:dyDescent="0.25">
      <c r="A22" s="20" t="s">
        <v>33</v>
      </c>
      <c r="B22" s="10" t="s">
        <v>34</v>
      </c>
      <c r="C22" s="23"/>
      <c r="D22" s="30">
        <f>D23+D24</f>
        <v>655621.64</v>
      </c>
      <c r="E22" s="7"/>
      <c r="J22" s="3"/>
      <c r="K22" s="19"/>
      <c r="L22" s="5"/>
    </row>
    <row r="23" spans="1:12" x14ac:dyDescent="0.25">
      <c r="A23" s="20" t="s">
        <v>35</v>
      </c>
      <c r="B23" s="21" t="s">
        <v>36</v>
      </c>
      <c r="C23" s="31"/>
      <c r="D23" s="32">
        <f>26576.88-325</f>
        <v>26251.88</v>
      </c>
      <c r="E23" s="7"/>
      <c r="J23" s="3"/>
      <c r="K23" s="19"/>
      <c r="L23" s="5"/>
    </row>
    <row r="24" spans="1:12" x14ac:dyDescent="0.25">
      <c r="A24" s="20" t="s">
        <v>37</v>
      </c>
      <c r="B24" s="21" t="s">
        <v>38</v>
      </c>
      <c r="C24" s="31"/>
      <c r="D24" s="32">
        <f>506129.75-397.37+150537.38-26900</f>
        <v>629369.76</v>
      </c>
      <c r="E24" s="7"/>
      <c r="J24" s="3"/>
      <c r="K24" s="19"/>
      <c r="L24" s="5"/>
    </row>
    <row r="25" spans="1:12" x14ac:dyDescent="0.25">
      <c r="A25" s="20"/>
      <c r="B25" s="10"/>
      <c r="C25" s="23"/>
      <c r="D25" s="7"/>
      <c r="E25" s="7"/>
      <c r="J25" s="3"/>
      <c r="K25" s="19"/>
      <c r="L25" s="5"/>
    </row>
    <row r="26" spans="1:12" x14ac:dyDescent="0.25">
      <c r="A26" s="14" t="s">
        <v>39</v>
      </c>
      <c r="B26" s="10" t="s">
        <v>40</v>
      </c>
      <c r="C26" s="22"/>
      <c r="D26" s="22"/>
      <c r="E26" s="17">
        <f>D27+D43</f>
        <v>7387353.290000001</v>
      </c>
      <c r="J26" s="3"/>
      <c r="L26" s="5"/>
    </row>
    <row r="27" spans="1:12" x14ac:dyDescent="0.25">
      <c r="A27" s="20" t="s">
        <v>41</v>
      </c>
      <c r="B27" s="10" t="s">
        <v>42</v>
      </c>
      <c r="C27" s="6"/>
      <c r="D27" s="13">
        <f>D28+D29+D30+D31+D32+D33+D34+D35+D36+D37+D38+D39+D40+D41</f>
        <v>815675.83000000007</v>
      </c>
      <c r="E27" s="7"/>
      <c r="J27" s="3"/>
      <c r="L27" s="5"/>
    </row>
    <row r="28" spans="1:12" x14ac:dyDescent="0.25">
      <c r="A28" s="20" t="s">
        <v>43</v>
      </c>
      <c r="B28" s="25" t="s">
        <v>44</v>
      </c>
      <c r="C28" s="18"/>
      <c r="D28" s="18">
        <v>3870.58</v>
      </c>
      <c r="E28" s="17"/>
      <c r="J28" s="3"/>
      <c r="L28" s="5"/>
    </row>
    <row r="29" spans="1:12" x14ac:dyDescent="0.25">
      <c r="A29" s="20" t="s">
        <v>45</v>
      </c>
      <c r="B29" s="25" t="s">
        <v>46</v>
      </c>
      <c r="C29" s="22"/>
      <c r="D29" s="18">
        <v>21860.25</v>
      </c>
      <c r="E29" s="22"/>
      <c r="J29" s="3"/>
      <c r="L29" s="5"/>
    </row>
    <row r="30" spans="1:12" x14ac:dyDescent="0.25">
      <c r="A30" s="20" t="s">
        <v>47</v>
      </c>
      <c r="B30" s="25" t="s">
        <v>48</v>
      </c>
      <c r="C30" s="23"/>
      <c r="D30" s="18">
        <v>271500</v>
      </c>
      <c r="E30" s="22"/>
      <c r="J30" s="3"/>
      <c r="L30" s="5"/>
    </row>
    <row r="31" spans="1:12" x14ac:dyDescent="0.25">
      <c r="A31" s="20" t="s">
        <v>49</v>
      </c>
      <c r="B31" s="25" t="s">
        <v>50</v>
      </c>
      <c r="C31" s="22"/>
      <c r="D31" s="18">
        <v>15540</v>
      </c>
      <c r="E31" s="22"/>
      <c r="J31" s="3"/>
      <c r="L31" s="5"/>
    </row>
    <row r="32" spans="1:12" x14ac:dyDescent="0.25">
      <c r="A32" s="20" t="s">
        <v>51</v>
      </c>
      <c r="B32" s="25" t="s">
        <v>52</v>
      </c>
      <c r="C32" s="23"/>
      <c r="D32" s="18">
        <v>14905</v>
      </c>
      <c r="E32" s="22"/>
      <c r="J32" s="3"/>
      <c r="L32" s="5"/>
    </row>
    <row r="33" spans="1:15" x14ac:dyDescent="0.25">
      <c r="A33" s="20" t="s">
        <v>53</v>
      </c>
      <c r="B33" s="25" t="s">
        <v>54</v>
      </c>
      <c r="C33" s="18"/>
      <c r="D33" s="18">
        <v>90000</v>
      </c>
      <c r="E33" s="17"/>
      <c r="J33" s="3"/>
      <c r="K33" s="4"/>
      <c r="L33" s="5"/>
    </row>
    <row r="34" spans="1:15" x14ac:dyDescent="0.25">
      <c r="A34" s="20" t="s">
        <v>55</v>
      </c>
      <c r="B34" s="25" t="s">
        <v>56</v>
      </c>
      <c r="C34" s="18"/>
      <c r="D34" s="18">
        <v>60000</v>
      </c>
      <c r="E34" s="17"/>
      <c r="J34" s="3"/>
      <c r="K34" s="4"/>
      <c r="L34" s="5"/>
    </row>
    <row r="35" spans="1:15" x14ac:dyDescent="0.25">
      <c r="A35" s="20" t="s">
        <v>57</v>
      </c>
      <c r="B35" s="25" t="s">
        <v>58</v>
      </c>
      <c r="C35" s="18"/>
      <c r="D35" s="18">
        <v>70000</v>
      </c>
      <c r="E35" s="17"/>
      <c r="K35" s="4"/>
      <c r="L35" s="5"/>
      <c r="O35" s="5"/>
    </row>
    <row r="36" spans="1:15" x14ac:dyDescent="0.25">
      <c r="A36" s="20" t="s">
        <v>59</v>
      </c>
      <c r="B36" s="25" t="s">
        <v>60</v>
      </c>
      <c r="C36" s="18"/>
      <c r="D36" s="18">
        <v>40000</v>
      </c>
      <c r="E36" s="17"/>
      <c r="K36" s="33"/>
      <c r="L36" s="5"/>
      <c r="O36" s="5"/>
    </row>
    <row r="37" spans="1:15" x14ac:dyDescent="0.25">
      <c r="A37" s="20" t="s">
        <v>61</v>
      </c>
      <c r="B37" s="34" t="s">
        <v>62</v>
      </c>
      <c r="C37" s="35"/>
      <c r="D37" s="35">
        <v>30000</v>
      </c>
      <c r="E37" s="17"/>
      <c r="L37" s="5"/>
      <c r="O37" s="5"/>
    </row>
    <row r="38" spans="1:15" x14ac:dyDescent="0.25">
      <c r="A38" s="20" t="s">
        <v>63</v>
      </c>
      <c r="B38" s="34" t="s">
        <v>64</v>
      </c>
      <c r="C38" s="35"/>
      <c r="D38" s="35">
        <v>75000</v>
      </c>
      <c r="E38" s="17"/>
      <c r="L38" s="5"/>
      <c r="O38" s="5"/>
    </row>
    <row r="39" spans="1:15" x14ac:dyDescent="0.25">
      <c r="A39" s="20" t="s">
        <v>65</v>
      </c>
      <c r="B39" s="36" t="s">
        <v>66</v>
      </c>
      <c r="C39" s="37"/>
      <c r="D39" s="35">
        <v>36000</v>
      </c>
      <c r="E39" s="22"/>
      <c r="G39" s="5"/>
      <c r="H39" s="5"/>
      <c r="K39" s="38"/>
      <c r="L39" s="5"/>
      <c r="O39" s="33"/>
    </row>
    <row r="40" spans="1:15" x14ac:dyDescent="0.25">
      <c r="A40" s="20" t="s">
        <v>67</v>
      </c>
      <c r="B40" s="36" t="s">
        <v>68</v>
      </c>
      <c r="C40" s="37"/>
      <c r="D40" s="35">
        <v>51000</v>
      </c>
      <c r="E40" s="39"/>
      <c r="G40" s="5"/>
      <c r="H40" s="5"/>
      <c r="L40" s="5"/>
    </row>
    <row r="41" spans="1:15" x14ac:dyDescent="0.25">
      <c r="A41" s="20" t="s">
        <v>69</v>
      </c>
      <c r="B41" s="36" t="s">
        <v>70</v>
      </c>
      <c r="C41" s="37"/>
      <c r="D41" s="35">
        <v>36000</v>
      </c>
      <c r="E41" s="22"/>
      <c r="G41" s="5"/>
      <c r="H41" s="5"/>
      <c r="L41" s="5"/>
    </row>
    <row r="42" spans="1:15" x14ac:dyDescent="0.25">
      <c r="A42" s="20"/>
      <c r="B42" s="36"/>
      <c r="C42" s="37"/>
      <c r="D42" s="35"/>
      <c r="E42" s="22"/>
      <c r="G42" s="5"/>
      <c r="H42" s="5"/>
      <c r="L42" s="5"/>
    </row>
    <row r="43" spans="1:15" x14ac:dyDescent="0.25">
      <c r="A43" s="14" t="s">
        <v>71</v>
      </c>
      <c r="B43" s="10" t="s">
        <v>72</v>
      </c>
      <c r="C43" s="22"/>
      <c r="D43" s="17">
        <f>D44</f>
        <v>6571677.4600000009</v>
      </c>
      <c r="E43" s="7"/>
      <c r="G43" s="5"/>
      <c r="H43" s="5"/>
      <c r="L43" s="5"/>
    </row>
    <row r="44" spans="1:15" ht="25.5" x14ac:dyDescent="0.25">
      <c r="A44" s="14" t="s">
        <v>73</v>
      </c>
      <c r="B44" s="10" t="s">
        <v>74</v>
      </c>
      <c r="C44" s="22"/>
      <c r="D44" s="17">
        <f>D45</f>
        <v>6571677.4600000009</v>
      </c>
      <c r="E44" s="7"/>
      <c r="G44" s="5"/>
      <c r="H44" s="5"/>
      <c r="L44" s="5"/>
    </row>
    <row r="45" spans="1:15" ht="25.5" x14ac:dyDescent="0.25">
      <c r="A45" s="14" t="s">
        <v>75</v>
      </c>
      <c r="B45" s="10" t="s">
        <v>74</v>
      </c>
      <c r="C45" s="22"/>
      <c r="D45" s="17">
        <f>D46+D47</f>
        <v>6571677.4600000009</v>
      </c>
      <c r="E45" s="7"/>
      <c r="G45" s="5"/>
      <c r="H45" s="5"/>
      <c r="L45" s="5"/>
    </row>
    <row r="46" spans="1:15" x14ac:dyDescent="0.25">
      <c r="A46" s="20" t="s">
        <v>76</v>
      </c>
      <c r="B46" s="25" t="s">
        <v>77</v>
      </c>
      <c r="C46" s="22"/>
      <c r="D46" s="18">
        <f>14915073.91+21240+21240+82135.19+2826778.97-796199.88-10498590.73</f>
        <v>6571677.4600000009</v>
      </c>
      <c r="E46" s="22"/>
      <c r="G46" s="5"/>
      <c r="H46" s="5"/>
      <c r="J46" t="s">
        <v>78</v>
      </c>
      <c r="L46"/>
    </row>
    <row r="47" spans="1:15" x14ac:dyDescent="0.25">
      <c r="A47" s="20" t="s">
        <v>79</v>
      </c>
      <c r="B47" s="25" t="s">
        <v>80</v>
      </c>
      <c r="C47" s="22"/>
      <c r="D47" s="18">
        <f>192918.48-192918.48</f>
        <v>0</v>
      </c>
      <c r="E47" s="22"/>
      <c r="G47" s="5"/>
      <c r="H47" s="5"/>
      <c r="L47" s="5"/>
    </row>
    <row r="48" spans="1:15" x14ac:dyDescent="0.25">
      <c r="A48" s="20"/>
      <c r="B48" s="25"/>
      <c r="C48" s="22"/>
      <c r="D48" s="18"/>
      <c r="E48" s="22"/>
      <c r="G48" s="5"/>
      <c r="H48" s="5"/>
      <c r="L48" s="5"/>
    </row>
    <row r="49" spans="1:12" x14ac:dyDescent="0.25">
      <c r="A49" s="14" t="s">
        <v>81</v>
      </c>
      <c r="B49" s="10" t="s">
        <v>82</v>
      </c>
      <c r="C49" s="22"/>
      <c r="D49" s="18"/>
      <c r="E49" s="17">
        <f>+D50</f>
        <v>2386933.83</v>
      </c>
      <c r="G49" s="5"/>
      <c r="H49" s="5"/>
      <c r="L49" s="5"/>
    </row>
    <row r="50" spans="1:12" ht="25.5" x14ac:dyDescent="0.25">
      <c r="A50" s="14" t="s">
        <v>83</v>
      </c>
      <c r="B50" s="10" t="s">
        <v>84</v>
      </c>
      <c r="C50" s="22"/>
      <c r="D50" s="17">
        <f>4268395.49-1881461.66</f>
        <v>2386933.83</v>
      </c>
      <c r="E50" s="22"/>
      <c r="G50" s="5"/>
      <c r="H50" s="5"/>
      <c r="L50" s="5"/>
    </row>
    <row r="51" spans="1:12" hidden="1" x14ac:dyDescent="0.25">
      <c r="A51" s="14" t="s">
        <v>85</v>
      </c>
      <c r="B51" s="10" t="s">
        <v>86</v>
      </c>
      <c r="C51" s="22"/>
      <c r="D51" s="18">
        <f>D52</f>
        <v>0</v>
      </c>
      <c r="E51" s="22"/>
      <c r="G51" s="5"/>
      <c r="H51" s="5"/>
      <c r="L51"/>
    </row>
    <row r="52" spans="1:12" hidden="1" x14ac:dyDescent="0.25">
      <c r="A52" s="20" t="s">
        <v>87</v>
      </c>
      <c r="B52" s="25" t="s">
        <v>86</v>
      </c>
      <c r="C52" s="22"/>
      <c r="D52" s="18"/>
      <c r="E52" s="22"/>
      <c r="G52" s="5"/>
      <c r="H52" s="5"/>
      <c r="L52" s="5"/>
    </row>
    <row r="53" spans="1:12" hidden="1" x14ac:dyDescent="0.25">
      <c r="A53" s="14" t="s">
        <v>88</v>
      </c>
      <c r="B53" s="10" t="s">
        <v>89</v>
      </c>
      <c r="C53" s="22"/>
      <c r="D53" s="18">
        <f>D54</f>
        <v>0</v>
      </c>
      <c r="E53" s="22"/>
      <c r="G53" s="5"/>
      <c r="H53" s="5"/>
      <c r="L53" s="5"/>
    </row>
    <row r="54" spans="1:12" hidden="1" x14ac:dyDescent="0.25">
      <c r="A54" s="20" t="s">
        <v>90</v>
      </c>
      <c r="B54" s="25" t="s">
        <v>89</v>
      </c>
      <c r="C54" s="22"/>
      <c r="D54" s="18"/>
      <c r="E54" s="22"/>
      <c r="G54" s="5"/>
      <c r="H54" s="5"/>
      <c r="L54" s="5"/>
    </row>
    <row r="55" spans="1:12" hidden="1" x14ac:dyDescent="0.25">
      <c r="A55" s="14" t="s">
        <v>91</v>
      </c>
      <c r="B55" s="10" t="s">
        <v>92</v>
      </c>
      <c r="C55" s="22"/>
      <c r="D55" s="18">
        <f>D56</f>
        <v>0</v>
      </c>
      <c r="E55" s="22"/>
      <c r="G55" s="5"/>
      <c r="H55" s="5"/>
      <c r="L55" s="5"/>
    </row>
    <row r="56" spans="1:12" hidden="1" x14ac:dyDescent="0.25">
      <c r="A56" s="20" t="s">
        <v>93</v>
      </c>
      <c r="B56" s="25" t="s">
        <v>92</v>
      </c>
      <c r="C56" s="22"/>
      <c r="D56" s="18"/>
      <c r="E56" s="22"/>
      <c r="G56" s="5"/>
      <c r="H56" s="5"/>
      <c r="L56" s="5"/>
    </row>
    <row r="57" spans="1:12" hidden="1" x14ac:dyDescent="0.25">
      <c r="A57" s="14" t="s">
        <v>94</v>
      </c>
      <c r="B57" s="10" t="s">
        <v>95</v>
      </c>
      <c r="C57" s="22"/>
      <c r="D57" s="18">
        <f>+D58</f>
        <v>0</v>
      </c>
      <c r="E57" s="22"/>
      <c r="G57" s="5"/>
      <c r="H57" s="5"/>
      <c r="L57" s="5"/>
    </row>
    <row r="58" spans="1:12" hidden="1" x14ac:dyDescent="0.25">
      <c r="A58" s="20" t="s">
        <v>96</v>
      </c>
      <c r="B58" s="25" t="s">
        <v>95</v>
      </c>
      <c r="C58" s="22"/>
      <c r="D58" s="18"/>
      <c r="E58" s="22"/>
      <c r="G58" s="5"/>
      <c r="H58" s="5"/>
      <c r="L58" s="5"/>
    </row>
    <row r="59" spans="1:12" hidden="1" x14ac:dyDescent="0.25">
      <c r="A59" s="20"/>
      <c r="B59" s="25"/>
      <c r="C59" s="22"/>
      <c r="D59" s="18"/>
      <c r="E59" s="22"/>
      <c r="G59" s="5"/>
      <c r="H59" s="5"/>
      <c r="L59" s="5"/>
    </row>
    <row r="60" spans="1:12" x14ac:dyDescent="0.25">
      <c r="A60" s="20"/>
      <c r="B60" s="25"/>
      <c r="C60" s="22"/>
      <c r="D60" s="18"/>
      <c r="E60" s="22"/>
      <c r="G60" s="5"/>
      <c r="H60" s="5"/>
      <c r="L60" s="5"/>
    </row>
    <row r="61" spans="1:12" x14ac:dyDescent="0.25">
      <c r="A61" s="20">
        <v>1.2</v>
      </c>
      <c r="B61" s="10" t="s">
        <v>97</v>
      </c>
      <c r="C61" s="22"/>
      <c r="D61" s="18"/>
      <c r="E61" s="17">
        <f>E62+E103</f>
        <v>58137386.510000005</v>
      </c>
      <c r="G61" s="5"/>
      <c r="H61" s="5"/>
      <c r="L61" s="5"/>
    </row>
    <row r="62" spans="1:12" x14ac:dyDescent="0.25">
      <c r="A62" s="14" t="s">
        <v>98</v>
      </c>
      <c r="B62" s="10" t="s">
        <v>99</v>
      </c>
      <c r="C62" s="22"/>
      <c r="D62" s="7"/>
      <c r="E62" s="17">
        <f>D63</f>
        <v>51899145.350000009</v>
      </c>
      <c r="G62" s="5"/>
      <c r="H62" s="5"/>
      <c r="I62" s="5"/>
      <c r="L62" s="5"/>
    </row>
    <row r="63" spans="1:12" x14ac:dyDescent="0.25">
      <c r="A63" s="14" t="s">
        <v>100</v>
      </c>
      <c r="B63" s="10" t="s">
        <v>101</v>
      </c>
      <c r="C63" s="22"/>
      <c r="D63" s="17">
        <f>+D64+D65+D71+D74+D76+D78+D79+D80+D81+D82+D83+D85</f>
        <v>51899145.350000009</v>
      </c>
      <c r="E63" s="22"/>
      <c r="G63" s="5"/>
      <c r="H63" s="5"/>
      <c r="I63" s="5"/>
      <c r="L63" s="5"/>
    </row>
    <row r="64" spans="1:12" x14ac:dyDescent="0.25">
      <c r="A64" s="14" t="s">
        <v>102</v>
      </c>
      <c r="B64" s="10" t="s">
        <v>103</v>
      </c>
      <c r="C64" s="22"/>
      <c r="D64" s="17">
        <v>38787166.299999997</v>
      </c>
      <c r="E64" s="22"/>
      <c r="G64" s="5"/>
      <c r="H64" s="5"/>
      <c r="I64" s="12"/>
      <c r="K64" s="40"/>
      <c r="L64" s="5"/>
    </row>
    <row r="65" spans="1:12" x14ac:dyDescent="0.25">
      <c r="A65" s="14" t="s">
        <v>104</v>
      </c>
      <c r="B65" s="10" t="s">
        <v>105</v>
      </c>
      <c r="C65" s="22"/>
      <c r="D65" s="17">
        <f>SUM(D66:D70)</f>
        <v>39683951.539999999</v>
      </c>
      <c r="E65" s="22"/>
      <c r="G65" s="5"/>
      <c r="H65" s="5"/>
      <c r="J65" s="33"/>
      <c r="K65" s="40"/>
      <c r="L65" s="41"/>
    </row>
    <row r="66" spans="1:12" x14ac:dyDescent="0.25">
      <c r="A66" s="20" t="s">
        <v>106</v>
      </c>
      <c r="B66" s="25" t="s">
        <v>107</v>
      </c>
      <c r="C66" s="22"/>
      <c r="D66" s="18">
        <f>8627192.92+11434744.89-25752+2194.8</f>
        <v>20038380.610000003</v>
      </c>
      <c r="E66" s="22"/>
      <c r="G66" s="5"/>
      <c r="H66" s="5"/>
      <c r="J66" s="33"/>
      <c r="K66" s="33"/>
      <c r="L66" s="41"/>
    </row>
    <row r="67" spans="1:12" x14ac:dyDescent="0.25">
      <c r="A67" s="20" t="s">
        <v>108</v>
      </c>
      <c r="B67" s="25" t="s">
        <v>109</v>
      </c>
      <c r="C67" s="22"/>
      <c r="D67" s="18">
        <v>125434</v>
      </c>
      <c r="E67" s="22"/>
      <c r="G67" s="5"/>
      <c r="H67" s="5"/>
      <c r="J67" s="33"/>
      <c r="K67" s="33"/>
      <c r="L67" s="41"/>
    </row>
    <row r="68" spans="1:12" x14ac:dyDescent="0.25">
      <c r="A68" s="20" t="s">
        <v>110</v>
      </c>
      <c r="B68" s="25" t="s">
        <v>111</v>
      </c>
      <c r="C68" s="22"/>
      <c r="D68" s="18">
        <f>12028503.67+192918.51</f>
        <v>12221422.18</v>
      </c>
      <c r="E68" s="22"/>
      <c r="G68" s="5"/>
      <c r="H68" s="5"/>
      <c r="J68" s="33"/>
      <c r="L68" s="41"/>
    </row>
    <row r="69" spans="1:12" x14ac:dyDescent="0.25">
      <c r="A69" s="20" t="s">
        <v>112</v>
      </c>
      <c r="B69" s="25" t="s">
        <v>113</v>
      </c>
      <c r="C69" s="22"/>
      <c r="D69" s="18">
        <f>5261908.97+139820.06</f>
        <v>5401729.0299999993</v>
      </c>
      <c r="E69" s="22"/>
      <c r="G69" s="5"/>
      <c r="H69" s="5"/>
      <c r="J69" s="33"/>
      <c r="L69" s="41"/>
    </row>
    <row r="70" spans="1:12" x14ac:dyDescent="0.25">
      <c r="A70" s="20" t="s">
        <v>114</v>
      </c>
      <c r="B70" s="25" t="s">
        <v>115</v>
      </c>
      <c r="C70" s="22"/>
      <c r="D70" s="18">
        <f>1899935.72-2950</f>
        <v>1896985.72</v>
      </c>
      <c r="E70" s="22"/>
      <c r="G70" s="5"/>
      <c r="H70" s="5"/>
      <c r="J70" s="33"/>
      <c r="L70" s="41"/>
    </row>
    <row r="71" spans="1:12" x14ac:dyDescent="0.25">
      <c r="A71" s="14" t="s">
        <v>116</v>
      </c>
      <c r="B71" s="10" t="s">
        <v>117</v>
      </c>
      <c r="C71" s="22"/>
      <c r="D71" s="17">
        <f>SUM(D72:D73)</f>
        <v>614334.41</v>
      </c>
      <c r="E71" s="22"/>
      <c r="G71" s="5"/>
      <c r="H71" s="5"/>
      <c r="J71" s="33"/>
      <c r="L71" s="41"/>
    </row>
    <row r="72" spans="1:12" x14ac:dyDescent="0.25">
      <c r="A72" s="20" t="s">
        <v>118</v>
      </c>
      <c r="B72" s="25" t="s">
        <v>119</v>
      </c>
      <c r="C72" s="22"/>
      <c r="D72" s="18">
        <v>606958.73</v>
      </c>
      <c r="E72" s="22"/>
      <c r="G72" s="5"/>
      <c r="H72" s="5"/>
      <c r="J72" s="33"/>
      <c r="L72" s="41"/>
    </row>
    <row r="73" spans="1:12" x14ac:dyDescent="0.25">
      <c r="A73" s="20" t="s">
        <v>120</v>
      </c>
      <c r="B73" s="25" t="s">
        <v>121</v>
      </c>
      <c r="C73" s="22"/>
      <c r="D73" s="18">
        <v>7375.68</v>
      </c>
      <c r="E73" s="22"/>
      <c r="G73" s="5"/>
      <c r="H73" s="5"/>
      <c r="J73" s="33"/>
      <c r="L73" s="41"/>
    </row>
    <row r="74" spans="1:12" x14ac:dyDescent="0.25">
      <c r="A74" s="14" t="s">
        <v>122</v>
      </c>
      <c r="B74" s="10" t="s">
        <v>123</v>
      </c>
      <c r="C74" s="22"/>
      <c r="D74" s="17">
        <f>+D75</f>
        <v>87883.28</v>
      </c>
      <c r="E74" s="22"/>
      <c r="G74" s="5"/>
      <c r="H74" s="5"/>
      <c r="J74" s="33"/>
      <c r="L74" s="41"/>
    </row>
    <row r="75" spans="1:12" x14ac:dyDescent="0.25">
      <c r="A75" s="20" t="s">
        <v>124</v>
      </c>
      <c r="B75" s="25" t="s">
        <v>125</v>
      </c>
      <c r="C75" s="22"/>
      <c r="D75" s="18">
        <f>13953.5+73929.78</f>
        <v>87883.28</v>
      </c>
      <c r="E75" s="22"/>
      <c r="G75" s="5"/>
      <c r="H75" s="5"/>
      <c r="J75" s="33"/>
      <c r="L75" s="41"/>
    </row>
    <row r="76" spans="1:12" x14ac:dyDescent="0.25">
      <c r="A76" s="14" t="s">
        <v>126</v>
      </c>
      <c r="B76" s="10" t="s">
        <v>127</v>
      </c>
      <c r="C76" s="22"/>
      <c r="D76" s="17">
        <f>D77</f>
        <v>44149544.399999999</v>
      </c>
      <c r="E76" s="22"/>
      <c r="G76" s="5"/>
      <c r="H76" s="5"/>
      <c r="J76" s="33"/>
      <c r="L76" s="41"/>
    </row>
    <row r="77" spans="1:12" ht="23.25" customHeight="1" x14ac:dyDescent="0.25">
      <c r="A77" s="20" t="s">
        <v>128</v>
      </c>
      <c r="B77" s="25" t="s">
        <v>129</v>
      </c>
      <c r="C77" s="22"/>
      <c r="D77" s="18">
        <f>44057543.99+92000.41</f>
        <v>44149544.399999999</v>
      </c>
      <c r="E77" s="22"/>
      <c r="G77" s="5"/>
      <c r="H77" s="5"/>
      <c r="J77" s="33"/>
      <c r="L77" s="41"/>
    </row>
    <row r="78" spans="1:12" x14ac:dyDescent="0.25">
      <c r="A78" s="14" t="s">
        <v>130</v>
      </c>
      <c r="B78" s="10" t="s">
        <v>131</v>
      </c>
      <c r="C78" s="22"/>
      <c r="D78" s="17">
        <v>194771.99</v>
      </c>
      <c r="E78" s="22"/>
      <c r="G78" s="5"/>
      <c r="H78" s="5"/>
      <c r="L78" s="5"/>
    </row>
    <row r="79" spans="1:12" ht="25.5" x14ac:dyDescent="0.25">
      <c r="A79" s="14" t="s">
        <v>132</v>
      </c>
      <c r="B79" s="10" t="s">
        <v>133</v>
      </c>
      <c r="C79" s="22"/>
      <c r="D79" s="17">
        <v>51536.5</v>
      </c>
      <c r="E79" s="22"/>
      <c r="G79" s="5"/>
      <c r="H79" s="5"/>
      <c r="L79" s="5"/>
    </row>
    <row r="80" spans="1:12" x14ac:dyDescent="0.25">
      <c r="A80" s="14" t="s">
        <v>134</v>
      </c>
      <c r="B80" s="10" t="s">
        <v>135</v>
      </c>
      <c r="C80" s="22"/>
      <c r="D80" s="17">
        <v>38447.22</v>
      </c>
      <c r="E80" s="22"/>
      <c r="G80" s="5"/>
      <c r="H80" s="5"/>
      <c r="L80" s="5"/>
    </row>
    <row r="81" spans="1:15" ht="25.5" x14ac:dyDescent="0.25">
      <c r="A81" s="14" t="s">
        <v>136</v>
      </c>
      <c r="B81" s="10" t="s">
        <v>137</v>
      </c>
      <c r="C81" s="22"/>
      <c r="D81" s="17">
        <v>55596.73</v>
      </c>
      <c r="E81" s="22"/>
      <c r="G81" s="5"/>
      <c r="H81" s="5"/>
      <c r="L81" s="5"/>
    </row>
    <row r="82" spans="1:15" x14ac:dyDescent="0.25">
      <c r="A82" s="14" t="s">
        <v>138</v>
      </c>
      <c r="B82" s="10" t="s">
        <v>139</v>
      </c>
      <c r="C82" s="22"/>
      <c r="D82" s="17">
        <f>60045+1042726.77</f>
        <v>1102771.77</v>
      </c>
      <c r="E82" s="22"/>
      <c r="G82" s="5"/>
      <c r="H82" s="5"/>
      <c r="L82" s="5"/>
    </row>
    <row r="83" spans="1:15" x14ac:dyDescent="0.25">
      <c r="A83" s="14" t="s">
        <v>140</v>
      </c>
      <c r="B83" s="10" t="s">
        <v>141</v>
      </c>
      <c r="C83" s="22"/>
      <c r="D83" s="17">
        <v>643334.55000000005</v>
      </c>
      <c r="E83" s="22"/>
      <c r="G83" s="5"/>
      <c r="H83" s="5"/>
      <c r="L83" s="5"/>
    </row>
    <row r="84" spans="1:15" x14ac:dyDescent="0.25">
      <c r="A84" s="20"/>
      <c r="B84" s="25"/>
      <c r="C84" s="22"/>
      <c r="D84" s="18"/>
      <c r="E84" s="22"/>
      <c r="G84" s="5"/>
      <c r="H84" s="5"/>
      <c r="L84" s="5"/>
    </row>
    <row r="85" spans="1:15" x14ac:dyDescent="0.25">
      <c r="A85" s="14"/>
      <c r="B85" s="10" t="s">
        <v>142</v>
      </c>
      <c r="C85" s="22"/>
      <c r="D85" s="17">
        <f>SUM(D86:D101)</f>
        <v>-73510193.339999989</v>
      </c>
      <c r="G85" s="5"/>
      <c r="H85" s="5"/>
      <c r="K85" s="19"/>
      <c r="L85" s="5"/>
      <c r="O85" s="5"/>
    </row>
    <row r="86" spans="1:15" x14ac:dyDescent="0.25">
      <c r="A86" s="20" t="s">
        <v>143</v>
      </c>
      <c r="B86" s="25" t="s">
        <v>144</v>
      </c>
      <c r="C86" s="22"/>
      <c r="D86" s="18">
        <f>-17092041.31-775743.31-64645.28</f>
        <v>-17932429.899999999</v>
      </c>
      <c r="E86" s="22"/>
      <c r="G86" s="5"/>
      <c r="H86" s="18"/>
      <c r="L86" s="5"/>
    </row>
    <row r="87" spans="1:15" x14ac:dyDescent="0.25">
      <c r="A87" s="20" t="s">
        <v>145</v>
      </c>
      <c r="B87" s="25" t="s">
        <v>146</v>
      </c>
      <c r="C87" s="22"/>
      <c r="D87" s="18">
        <f>-4100328.32-11434744.89+25749-36779.34</f>
        <v>-15546103.550000001</v>
      </c>
      <c r="E87" s="22"/>
      <c r="G87" s="5"/>
      <c r="H87" s="18"/>
      <c r="I87" s="12"/>
      <c r="K87" s="42"/>
      <c r="L87" s="5"/>
      <c r="O87" s="19"/>
    </row>
    <row r="88" spans="1:15" x14ac:dyDescent="0.25">
      <c r="A88" s="20" t="s">
        <v>147</v>
      </c>
      <c r="B88" s="25" t="s">
        <v>148</v>
      </c>
      <c r="C88" s="22"/>
      <c r="D88" s="18">
        <f>-59996.54-1045.19</f>
        <v>-61041.73</v>
      </c>
      <c r="E88" s="22"/>
      <c r="G88" s="5"/>
      <c r="H88" s="18"/>
      <c r="I88" s="12"/>
      <c r="L88" s="5"/>
      <c r="O88" s="19"/>
    </row>
    <row r="89" spans="1:15" x14ac:dyDescent="0.25">
      <c r="A89" s="20" t="s">
        <v>149</v>
      </c>
      <c r="B89" s="25" t="s">
        <v>150</v>
      </c>
      <c r="C89" s="22"/>
      <c r="D89" s="18">
        <f>-8955694.35-207447.94</f>
        <v>-9163142.2899999991</v>
      </c>
      <c r="E89" s="22"/>
      <c r="G89" s="5"/>
      <c r="H89" s="18"/>
      <c r="L89" s="5"/>
    </row>
    <row r="90" spans="1:15" x14ac:dyDescent="0.25">
      <c r="A90" s="20" t="s">
        <v>151</v>
      </c>
      <c r="B90" s="25" t="s">
        <v>152</v>
      </c>
      <c r="C90" s="22"/>
      <c r="D90" s="18">
        <f>-2010153.81-139820.06-42156.73</f>
        <v>-2192130.6</v>
      </c>
      <c r="E90" s="22"/>
      <c r="G90" s="5"/>
      <c r="H90" s="18"/>
      <c r="L90" s="5"/>
    </row>
    <row r="91" spans="1:15" ht="25.5" x14ac:dyDescent="0.25">
      <c r="A91" s="20" t="s">
        <v>153</v>
      </c>
      <c r="B91" s="25" t="s">
        <v>154</v>
      </c>
      <c r="C91" s="22"/>
      <c r="D91" s="18">
        <f>-831438.2+2949-22151.13</f>
        <v>-850640.33</v>
      </c>
      <c r="E91" s="22"/>
      <c r="G91" s="5"/>
      <c r="H91" s="18"/>
      <c r="L91" s="5"/>
    </row>
    <row r="92" spans="1:15" x14ac:dyDescent="0.25">
      <c r="A92" s="20" t="s">
        <v>155</v>
      </c>
      <c r="B92" s="25" t="s">
        <v>119</v>
      </c>
      <c r="C92" s="22"/>
      <c r="D92" s="18">
        <f>-252235.18-8249.23</f>
        <v>-260484.41</v>
      </c>
      <c r="E92" s="22"/>
      <c r="G92" s="5"/>
      <c r="H92" s="18"/>
      <c r="L92" s="5"/>
    </row>
    <row r="93" spans="1:15" x14ac:dyDescent="0.25">
      <c r="A93" s="20" t="s">
        <v>156</v>
      </c>
      <c r="B93" s="25" t="s">
        <v>121</v>
      </c>
      <c r="C93" s="22"/>
      <c r="D93" s="18">
        <f>-798.7-61.44</f>
        <v>-860.1400000000001</v>
      </c>
      <c r="E93" s="22"/>
      <c r="G93" s="5"/>
      <c r="H93" s="18"/>
      <c r="L93" s="5"/>
    </row>
    <row r="94" spans="1:15" x14ac:dyDescent="0.25">
      <c r="A94" s="20" t="s">
        <v>157</v>
      </c>
      <c r="B94" s="25" t="s">
        <v>158</v>
      </c>
      <c r="C94" s="22"/>
      <c r="D94" s="18">
        <f>-19660.14-12105-992.11-153.88</f>
        <v>-32911.129999999997</v>
      </c>
      <c r="E94" s="22"/>
      <c r="G94" s="5"/>
      <c r="H94" s="18"/>
      <c r="L94" s="5"/>
    </row>
    <row r="95" spans="1:15" x14ac:dyDescent="0.25">
      <c r="A95" s="20" t="s">
        <v>159</v>
      </c>
      <c r="B95" s="25" t="s">
        <v>160</v>
      </c>
      <c r="C95" s="22"/>
      <c r="D95" s="18">
        <f>-25247796.97-191922.43-43704.4-58.09-163460.98</f>
        <v>-25646942.869999997</v>
      </c>
      <c r="E95" s="22"/>
      <c r="G95" s="5"/>
      <c r="H95" s="18"/>
      <c r="K95" t="s">
        <v>161</v>
      </c>
      <c r="L95" s="5"/>
    </row>
    <row r="96" spans="1:15" x14ac:dyDescent="0.25">
      <c r="A96" s="20" t="s">
        <v>162</v>
      </c>
      <c r="B96" s="25" t="s">
        <v>163</v>
      </c>
      <c r="C96" s="22"/>
      <c r="D96" s="18">
        <f>-53143.42-1442.83</f>
        <v>-54586.25</v>
      </c>
      <c r="E96" s="22"/>
      <c r="G96" s="5"/>
      <c r="H96" s="18"/>
      <c r="L96" s="5"/>
    </row>
    <row r="97" spans="1:12" ht="25.5" x14ac:dyDescent="0.25">
      <c r="A97" s="20" t="s">
        <v>164</v>
      </c>
      <c r="B97" s="25" t="s">
        <v>165</v>
      </c>
      <c r="C97" s="22"/>
      <c r="D97" s="18">
        <f>-6737.34-411.05</f>
        <v>-7148.39</v>
      </c>
      <c r="E97" s="22"/>
      <c r="G97" s="5"/>
      <c r="H97" s="18"/>
      <c r="L97" s="5"/>
    </row>
    <row r="98" spans="1:12" ht="25.5" x14ac:dyDescent="0.25">
      <c r="A98" s="20" t="s">
        <v>166</v>
      </c>
      <c r="B98" s="25" t="s">
        <v>167</v>
      </c>
      <c r="C98" s="22"/>
      <c r="D98" s="18">
        <f>-16973.3-933.56</f>
        <v>-17906.86</v>
      </c>
      <c r="E98" s="22"/>
      <c r="G98" s="5"/>
      <c r="H98" s="18"/>
      <c r="L98" s="5"/>
    </row>
    <row r="99" spans="1:12" ht="25.5" x14ac:dyDescent="0.25">
      <c r="A99" s="20" t="s">
        <v>168</v>
      </c>
      <c r="B99" s="25" t="s">
        <v>169</v>
      </c>
      <c r="C99" s="22"/>
      <c r="D99" s="18">
        <f>-3706.38-463.3</f>
        <v>-4169.68</v>
      </c>
      <c r="E99" s="22"/>
      <c r="G99" s="5"/>
      <c r="H99" s="18"/>
      <c r="L99" s="5"/>
    </row>
    <row r="100" spans="1:12" x14ac:dyDescent="0.25">
      <c r="A100" s="20" t="s">
        <v>170</v>
      </c>
      <c r="B100" s="25" t="s">
        <v>139</v>
      </c>
      <c r="C100" s="22"/>
      <c r="D100" s="18">
        <f>-55040.33-1042726.77-1000.73</f>
        <v>-1098767.83</v>
      </c>
      <c r="E100" s="22"/>
      <c r="G100" s="5"/>
      <c r="H100" s="18"/>
      <c r="L100" s="5"/>
    </row>
    <row r="101" spans="1:12" x14ac:dyDescent="0.25">
      <c r="A101" s="20" t="s">
        <v>171</v>
      </c>
      <c r="B101" s="25" t="s">
        <v>172</v>
      </c>
      <c r="C101" s="22"/>
      <c r="D101" s="18">
        <f>-640327.59-599.79</f>
        <v>-640927.38</v>
      </c>
      <c r="E101" s="22"/>
      <c r="G101" s="5"/>
      <c r="H101" s="18"/>
      <c r="L101" s="5"/>
    </row>
    <row r="102" spans="1:12" x14ac:dyDescent="0.25">
      <c r="A102" s="43"/>
      <c r="B102" s="7"/>
      <c r="C102" s="7"/>
      <c r="D102" s="7"/>
      <c r="E102" s="22"/>
      <c r="G102" s="5"/>
      <c r="H102" s="18"/>
      <c r="L102" s="5"/>
    </row>
    <row r="103" spans="1:12" x14ac:dyDescent="0.25">
      <c r="A103" s="14" t="s">
        <v>173</v>
      </c>
      <c r="B103" s="10" t="s">
        <v>174</v>
      </c>
      <c r="C103" s="22"/>
      <c r="D103" s="7"/>
      <c r="E103" s="17">
        <f>+D104</f>
        <v>6238241.1599999992</v>
      </c>
      <c r="G103" s="5"/>
      <c r="H103" s="18"/>
      <c r="L103" s="5"/>
    </row>
    <row r="104" spans="1:12" x14ac:dyDescent="0.25">
      <c r="A104" s="14" t="s">
        <v>175</v>
      </c>
      <c r="B104" s="10" t="s">
        <v>176</v>
      </c>
      <c r="C104" s="22"/>
      <c r="D104" s="17">
        <f>+D105+D109</f>
        <v>6238241.1599999992</v>
      </c>
      <c r="E104" s="22"/>
      <c r="G104" s="5"/>
      <c r="H104" s="18"/>
      <c r="L104" s="5"/>
    </row>
    <row r="105" spans="1:12" x14ac:dyDescent="0.25">
      <c r="A105" s="20" t="s">
        <v>177</v>
      </c>
      <c r="B105" s="25" t="s">
        <v>178</v>
      </c>
      <c r="C105" s="22"/>
      <c r="D105" s="18">
        <f>130839.61+10519830.73+117858.27</f>
        <v>10768528.609999999</v>
      </c>
      <c r="E105" s="22"/>
      <c r="G105" s="5"/>
      <c r="H105" s="18"/>
      <c r="L105" s="5"/>
    </row>
    <row r="106" spans="1:12" hidden="1" x14ac:dyDescent="0.25">
      <c r="A106" s="20">
        <v>11040103</v>
      </c>
      <c r="B106" s="25" t="s">
        <v>179</v>
      </c>
      <c r="C106" s="22"/>
      <c r="D106" s="18"/>
      <c r="E106" s="22"/>
      <c r="G106" s="5"/>
      <c r="H106" s="18"/>
      <c r="L106" s="5"/>
    </row>
    <row r="107" spans="1:12" hidden="1" x14ac:dyDescent="0.25">
      <c r="A107" s="20">
        <v>11040104</v>
      </c>
      <c r="B107" s="25" t="s">
        <v>180</v>
      </c>
      <c r="C107" s="22"/>
      <c r="D107" s="18"/>
      <c r="E107" s="22"/>
      <c r="G107" s="5"/>
      <c r="H107" s="18"/>
      <c r="L107" s="5"/>
    </row>
    <row r="108" spans="1:12" ht="25.5" hidden="1" x14ac:dyDescent="0.25">
      <c r="A108" s="20">
        <v>11040105</v>
      </c>
      <c r="B108" s="25" t="s">
        <v>181</v>
      </c>
      <c r="C108" s="22"/>
      <c r="D108" s="18"/>
      <c r="E108" s="22"/>
      <c r="G108" s="5"/>
      <c r="H108" s="18"/>
      <c r="L108" s="5"/>
    </row>
    <row r="109" spans="1:12" ht="25.5" x14ac:dyDescent="0.25">
      <c r="A109" s="20" t="s">
        <v>182</v>
      </c>
      <c r="B109" s="10" t="s">
        <v>183</v>
      </c>
      <c r="C109" s="22"/>
      <c r="D109" s="17">
        <f>-4368145.46-162141.99</f>
        <v>-4530287.45</v>
      </c>
      <c r="E109" s="22"/>
      <c r="G109" s="5"/>
      <c r="H109" s="18"/>
      <c r="L109" s="5"/>
    </row>
    <row r="110" spans="1:12" hidden="1" x14ac:dyDescent="0.25">
      <c r="A110" s="20">
        <v>11040199803</v>
      </c>
      <c r="B110" s="25" t="s">
        <v>179</v>
      </c>
      <c r="C110" s="22"/>
      <c r="D110" s="18"/>
      <c r="E110" s="22"/>
      <c r="G110" s="5"/>
      <c r="H110" s="18"/>
      <c r="L110" s="5"/>
    </row>
    <row r="111" spans="1:12" hidden="1" x14ac:dyDescent="0.25">
      <c r="A111" s="20">
        <v>11040199804</v>
      </c>
      <c r="B111" s="25" t="s">
        <v>180</v>
      </c>
      <c r="C111" s="22"/>
      <c r="D111" s="18"/>
      <c r="E111" s="22"/>
      <c r="G111" s="5"/>
      <c r="H111" s="18"/>
      <c r="L111" s="5"/>
    </row>
    <row r="112" spans="1:12" ht="25.5" hidden="1" x14ac:dyDescent="0.25">
      <c r="A112" s="20">
        <v>11040199805</v>
      </c>
      <c r="B112" s="25" t="s">
        <v>184</v>
      </c>
      <c r="C112" s="22"/>
      <c r="D112" s="18"/>
      <c r="E112" s="22"/>
      <c r="G112" s="5"/>
      <c r="H112" s="18"/>
      <c r="L112" s="5"/>
    </row>
    <row r="113" spans="1:13" x14ac:dyDescent="0.25">
      <c r="A113" s="20"/>
      <c r="B113" s="10"/>
      <c r="C113" s="22"/>
      <c r="D113" s="22"/>
      <c r="E113" s="17"/>
      <c r="G113" s="5"/>
      <c r="H113" s="5"/>
      <c r="L113" s="5"/>
    </row>
    <row r="114" spans="1:13" x14ac:dyDescent="0.25">
      <c r="A114" s="20">
        <v>2</v>
      </c>
      <c r="B114" s="10" t="s">
        <v>185</v>
      </c>
      <c r="C114" s="22"/>
      <c r="D114" s="22"/>
      <c r="E114" s="17">
        <f>D115</f>
        <v>8267824.3100000005</v>
      </c>
      <c r="G114" s="5"/>
      <c r="H114" s="5"/>
      <c r="L114" s="41"/>
    </row>
    <row r="115" spans="1:13" x14ac:dyDescent="0.25">
      <c r="A115" s="20">
        <v>2.1</v>
      </c>
      <c r="B115" s="10" t="s">
        <v>186</v>
      </c>
      <c r="C115" s="22"/>
      <c r="D115" s="17">
        <f>D116+D121</f>
        <v>8267824.3100000005</v>
      </c>
      <c r="E115" s="17"/>
      <c r="G115" s="5"/>
      <c r="H115" s="5"/>
      <c r="L115" s="5"/>
      <c r="M115" s="19"/>
    </row>
    <row r="116" spans="1:13" ht="17.25" x14ac:dyDescent="0.4">
      <c r="A116" s="20" t="s">
        <v>187</v>
      </c>
      <c r="B116" s="10" t="s">
        <v>188</v>
      </c>
      <c r="C116" s="22"/>
      <c r="D116" s="17">
        <f>D119+D118</f>
        <v>8242248.1000000006</v>
      </c>
      <c r="E116" s="17"/>
      <c r="G116" s="5"/>
      <c r="H116" s="5"/>
      <c r="L116" s="44"/>
    </row>
    <row r="117" spans="1:13" ht="17.25" x14ac:dyDescent="0.4">
      <c r="A117" s="20" t="s">
        <v>189</v>
      </c>
      <c r="B117" s="10" t="s">
        <v>190</v>
      </c>
      <c r="C117" s="22"/>
      <c r="D117" s="17">
        <v>8242248.0999999996</v>
      </c>
      <c r="E117" s="17"/>
      <c r="G117" s="5"/>
      <c r="H117" s="5"/>
      <c r="L117" s="44"/>
    </row>
    <row r="118" spans="1:13" ht="17.25" x14ac:dyDescent="0.4">
      <c r="A118" s="20" t="s">
        <v>191</v>
      </c>
      <c r="B118" s="10" t="s">
        <v>192</v>
      </c>
      <c r="C118" s="22"/>
      <c r="D118" s="18">
        <f>2647698.68+123548.22-458241.11-260515.97-191056.42</f>
        <v>1861433.4000000006</v>
      </c>
      <c r="E118" s="17"/>
      <c r="G118" s="5"/>
      <c r="H118" s="5"/>
      <c r="L118" s="44"/>
    </row>
    <row r="119" spans="1:13" x14ac:dyDescent="0.25">
      <c r="A119" s="20" t="s">
        <v>193</v>
      </c>
      <c r="B119" s="10" t="s">
        <v>194</v>
      </c>
      <c r="C119" s="22"/>
      <c r="D119" s="18">
        <v>6380814.7000000002</v>
      </c>
      <c r="E119" s="17"/>
      <c r="G119" s="5"/>
      <c r="H119" s="5"/>
      <c r="L119" s="5"/>
    </row>
    <row r="120" spans="1:13" x14ac:dyDescent="0.25">
      <c r="A120" s="20"/>
      <c r="B120" s="10"/>
      <c r="C120" s="22"/>
      <c r="D120" s="18"/>
      <c r="E120" s="17"/>
      <c r="G120" s="5"/>
      <c r="H120" s="5"/>
      <c r="L120" s="5"/>
    </row>
    <row r="121" spans="1:13" x14ac:dyDescent="0.25">
      <c r="A121" s="20" t="s">
        <v>195</v>
      </c>
      <c r="B121" s="10" t="s">
        <v>196</v>
      </c>
      <c r="C121" s="22"/>
      <c r="D121" s="17">
        <f>D122</f>
        <v>25576.21</v>
      </c>
      <c r="E121" s="17"/>
      <c r="G121" s="5"/>
      <c r="H121" s="5"/>
      <c r="I121" s="12"/>
      <c r="L121" s="5"/>
    </row>
    <row r="122" spans="1:13" x14ac:dyDescent="0.25">
      <c r="A122" s="20" t="s">
        <v>197</v>
      </c>
      <c r="B122" s="10" t="s">
        <v>198</v>
      </c>
      <c r="C122" s="22"/>
      <c r="D122" s="17">
        <f>+D123</f>
        <v>25576.21</v>
      </c>
      <c r="E122" s="17"/>
      <c r="G122" s="5"/>
      <c r="H122" s="5"/>
      <c r="I122" s="12"/>
      <c r="L122" s="5"/>
    </row>
    <row r="123" spans="1:13" x14ac:dyDescent="0.25">
      <c r="A123" s="20" t="s">
        <v>199</v>
      </c>
      <c r="B123" s="10" t="s">
        <v>200</v>
      </c>
      <c r="C123" s="22"/>
      <c r="D123" s="17">
        <f>D124+D125+D126</f>
        <v>25576.21</v>
      </c>
      <c r="E123" s="17"/>
      <c r="G123" s="5"/>
      <c r="H123" s="5"/>
      <c r="I123" s="12"/>
      <c r="L123" s="5"/>
    </row>
    <row r="124" spans="1:13" x14ac:dyDescent="0.25">
      <c r="A124" s="20" t="s">
        <v>201</v>
      </c>
      <c r="B124" s="25" t="s">
        <v>202</v>
      </c>
      <c r="C124" s="22"/>
      <c r="D124" s="18">
        <f>2009.64+3971.19-805.02+805.02-1204.62+1250</f>
        <v>6026.21</v>
      </c>
      <c r="E124" s="17"/>
      <c r="G124" s="5"/>
      <c r="H124" s="5"/>
      <c r="I124" s="12"/>
      <c r="L124" s="5"/>
    </row>
    <row r="125" spans="1:13" x14ac:dyDescent="0.25">
      <c r="A125" s="20" t="s">
        <v>203</v>
      </c>
      <c r="B125" s="25" t="s">
        <v>204</v>
      </c>
      <c r="C125" s="22"/>
      <c r="D125" s="18">
        <v>6500</v>
      </c>
      <c r="E125" s="17"/>
      <c r="G125" s="5"/>
      <c r="H125" s="5"/>
      <c r="I125" s="12"/>
      <c r="L125" s="5"/>
    </row>
    <row r="126" spans="1:13" x14ac:dyDescent="0.25">
      <c r="A126" s="20" t="s">
        <v>205</v>
      </c>
      <c r="B126" s="25" t="s">
        <v>206</v>
      </c>
      <c r="C126" s="22"/>
      <c r="D126" s="18">
        <f>11700+1350</f>
        <v>13050</v>
      </c>
      <c r="E126" s="17"/>
      <c r="G126" s="5"/>
      <c r="H126" s="5"/>
      <c r="I126" s="12"/>
      <c r="L126" s="5"/>
    </row>
    <row r="127" spans="1:13" x14ac:dyDescent="0.25">
      <c r="A127" s="20"/>
      <c r="B127" s="10"/>
      <c r="C127" s="22"/>
      <c r="D127" s="17"/>
      <c r="E127" s="17"/>
      <c r="G127" s="5"/>
      <c r="H127" s="5"/>
      <c r="I127" s="12"/>
      <c r="L127" s="5"/>
    </row>
    <row r="128" spans="1:13" x14ac:dyDescent="0.25">
      <c r="A128" s="20">
        <v>3</v>
      </c>
      <c r="B128" s="10" t="s">
        <v>207</v>
      </c>
      <c r="C128" s="22"/>
      <c r="D128" s="17"/>
      <c r="E128" s="17">
        <f>D129</f>
        <v>74728769.829999998</v>
      </c>
      <c r="G128" s="5"/>
      <c r="H128" s="5"/>
      <c r="L128" s="5"/>
    </row>
    <row r="129" spans="1:13" x14ac:dyDescent="0.25">
      <c r="A129" s="20">
        <v>3.1</v>
      </c>
      <c r="B129" s="10" t="s">
        <v>208</v>
      </c>
      <c r="C129" s="22"/>
      <c r="D129" s="17">
        <f>D130+D133</f>
        <v>74728769.829999998</v>
      </c>
      <c r="E129" s="17"/>
      <c r="G129" s="5"/>
      <c r="H129" s="5"/>
      <c r="L129" s="5"/>
    </row>
    <row r="130" spans="1:13" ht="18.75" x14ac:dyDescent="0.3">
      <c r="A130" s="20" t="s">
        <v>209</v>
      </c>
      <c r="B130" s="10" t="s">
        <v>210</v>
      </c>
      <c r="C130" s="22"/>
      <c r="D130" s="17">
        <f>+D132</f>
        <v>65441165.399999999</v>
      </c>
      <c r="E130" s="17"/>
      <c r="G130" s="5"/>
      <c r="H130" s="5"/>
      <c r="L130" s="5"/>
      <c r="M130" s="45"/>
    </row>
    <row r="131" spans="1:13" ht="18.75" x14ac:dyDescent="0.3">
      <c r="A131" s="20" t="s">
        <v>211</v>
      </c>
      <c r="B131" s="10" t="s">
        <v>212</v>
      </c>
      <c r="C131" s="22"/>
      <c r="D131" s="17"/>
      <c r="E131" s="17"/>
      <c r="G131" s="5"/>
      <c r="H131" s="5"/>
      <c r="L131" s="5"/>
      <c r="M131" s="45"/>
    </row>
    <row r="132" spans="1:13" ht="18.75" x14ac:dyDescent="0.3">
      <c r="A132" s="20" t="s">
        <v>213</v>
      </c>
      <c r="B132" s="10" t="s">
        <v>214</v>
      </c>
      <c r="C132" s="22"/>
      <c r="D132" s="17">
        <v>65441165.399999999</v>
      </c>
      <c r="E132" s="17"/>
      <c r="G132" s="5"/>
      <c r="H132" s="5"/>
      <c r="L132" s="5"/>
      <c r="M132" s="45"/>
    </row>
    <row r="133" spans="1:13" x14ac:dyDescent="0.25">
      <c r="A133" s="14" t="s">
        <v>215</v>
      </c>
      <c r="B133" s="10" t="s">
        <v>216</v>
      </c>
      <c r="C133" s="22"/>
      <c r="D133" s="17">
        <f>D134+D137</f>
        <v>9287604.4299999978</v>
      </c>
      <c r="E133" s="17"/>
      <c r="G133" s="5"/>
      <c r="H133" s="5"/>
      <c r="L133" s="5"/>
      <c r="M133" s="46"/>
    </row>
    <row r="134" spans="1:13" x14ac:dyDescent="0.25">
      <c r="A134" s="14" t="s">
        <v>217</v>
      </c>
      <c r="B134" s="10" t="s">
        <v>218</v>
      </c>
      <c r="C134" s="22"/>
      <c r="D134" s="17">
        <f>D135+D136</f>
        <v>-57777.609999999404</v>
      </c>
      <c r="E134" s="17"/>
      <c r="G134" s="5"/>
      <c r="H134" s="5"/>
      <c r="L134" s="5"/>
      <c r="M134" s="46"/>
    </row>
    <row r="135" spans="1:13" x14ac:dyDescent="0.25">
      <c r="A135" s="20" t="s">
        <v>219</v>
      </c>
      <c r="B135" s="25" t="s">
        <v>220</v>
      </c>
      <c r="C135" s="22"/>
      <c r="D135" s="18">
        <v>-26241630.789999999</v>
      </c>
      <c r="E135" s="17"/>
      <c r="G135" s="5"/>
      <c r="H135" s="5"/>
      <c r="K135" s="47"/>
      <c r="L135" s="5"/>
      <c r="M135" s="48"/>
    </row>
    <row r="136" spans="1:13" x14ac:dyDescent="0.25">
      <c r="A136" s="20" t="s">
        <v>221</v>
      </c>
      <c r="B136" s="25" t="s">
        <v>222</v>
      </c>
      <c r="C136" s="22"/>
      <c r="D136" s="18">
        <v>26183853.18</v>
      </c>
      <c r="E136" s="17"/>
      <c r="G136" s="5"/>
      <c r="H136" s="5"/>
      <c r="K136" s="47"/>
      <c r="L136" s="5"/>
      <c r="M136" s="48"/>
    </row>
    <row r="137" spans="1:13" x14ac:dyDescent="0.25">
      <c r="A137" s="14" t="s">
        <v>223</v>
      </c>
      <c r="B137" s="10" t="s">
        <v>224</v>
      </c>
      <c r="C137" s="22"/>
      <c r="D137" s="17">
        <f>+D140+D138+D139</f>
        <v>9345382.0399999972</v>
      </c>
      <c r="E137" s="17"/>
      <c r="G137" s="5"/>
      <c r="H137" s="5"/>
      <c r="K137" s="47"/>
      <c r="L137" s="5"/>
      <c r="M137" s="48"/>
    </row>
    <row r="138" spans="1:13" x14ac:dyDescent="0.25">
      <c r="A138" s="20" t="s">
        <v>225</v>
      </c>
      <c r="B138" s="25" t="s">
        <v>226</v>
      </c>
      <c r="C138" s="22"/>
      <c r="D138" s="17"/>
      <c r="E138" s="17"/>
      <c r="G138" s="5"/>
      <c r="H138" s="5"/>
      <c r="K138" s="47"/>
      <c r="L138" s="5"/>
      <c r="M138" s="48"/>
    </row>
    <row r="139" spans="1:13" x14ac:dyDescent="0.25">
      <c r="A139" s="20" t="s">
        <v>227</v>
      </c>
      <c r="B139" s="25" t="s">
        <v>228</v>
      </c>
      <c r="C139" s="22"/>
      <c r="D139" s="17"/>
      <c r="E139" s="17"/>
      <c r="G139" s="5"/>
      <c r="H139" s="5"/>
      <c r="K139" s="47"/>
      <c r="L139" s="5"/>
      <c r="M139" s="48"/>
    </row>
    <row r="140" spans="1:13" x14ac:dyDescent="0.25">
      <c r="A140" s="14" t="s">
        <v>229</v>
      </c>
      <c r="B140" s="10" t="s">
        <v>230</v>
      </c>
      <c r="C140" s="22"/>
      <c r="D140" s="49">
        <f>SUM(D141:D142)</f>
        <v>9345382.0399999972</v>
      </c>
      <c r="E140" s="17"/>
      <c r="G140" s="5"/>
      <c r="H140" s="5"/>
      <c r="K140" s="33"/>
      <c r="L140" s="5"/>
      <c r="M140" s="48"/>
    </row>
    <row r="141" spans="1:13" x14ac:dyDescent="0.25">
      <c r="A141" s="20" t="s">
        <v>232</v>
      </c>
      <c r="B141" s="25" t="s">
        <v>233</v>
      </c>
      <c r="C141" s="22"/>
      <c r="D141" s="18">
        <f>+'[1]Estado resultado mes enero'!F149</f>
        <v>9343187.2099999972</v>
      </c>
      <c r="E141" s="17"/>
      <c r="G141" s="5"/>
      <c r="H141" s="5"/>
      <c r="K141" s="33"/>
      <c r="L141" s="5"/>
      <c r="M141" s="48"/>
    </row>
    <row r="142" spans="1:13" x14ac:dyDescent="0.25">
      <c r="A142" s="20" t="s">
        <v>234</v>
      </c>
      <c r="B142" s="25" t="s">
        <v>231</v>
      </c>
      <c r="C142" s="22"/>
      <c r="D142" s="18">
        <v>2194.83</v>
      </c>
      <c r="E142" s="17"/>
      <c r="G142" s="5"/>
      <c r="H142" s="5"/>
      <c r="K142" s="33"/>
      <c r="L142" s="5"/>
      <c r="M142" s="48"/>
    </row>
    <row r="143" spans="1:13" x14ac:dyDescent="0.25">
      <c r="E143" s="17"/>
      <c r="G143" s="5"/>
      <c r="H143" s="5"/>
      <c r="L143" s="5"/>
      <c r="M143" s="48"/>
    </row>
    <row r="144" spans="1:13" x14ac:dyDescent="0.25">
      <c r="A144" s="50"/>
      <c r="B144" s="51"/>
      <c r="C144" s="52"/>
      <c r="D144" s="22"/>
      <c r="E144" s="17"/>
      <c r="G144" s="5"/>
      <c r="H144" s="5"/>
      <c r="L144" s="5"/>
      <c r="M144" s="48"/>
    </row>
    <row r="145" spans="2:13" ht="17.25" customHeight="1" x14ac:dyDescent="0.25">
      <c r="B145" s="53" t="s">
        <v>235</v>
      </c>
      <c r="C145" s="54"/>
      <c r="D145" s="55" t="s">
        <v>236</v>
      </c>
      <c r="E145" s="56"/>
      <c r="F145" s="56"/>
      <c r="G145" s="56"/>
      <c r="H145" s="57"/>
      <c r="M145" s="33"/>
    </row>
    <row r="146" spans="2:13" ht="17.25" x14ac:dyDescent="0.4">
      <c r="B146" s="58"/>
      <c r="C146" s="54"/>
      <c r="D146" s="59"/>
      <c r="E146" s="60"/>
      <c r="G146" s="5"/>
      <c r="I146" s="12"/>
    </row>
    <row r="147" spans="2:13" ht="17.25" x14ac:dyDescent="0.4">
      <c r="B147"/>
      <c r="C147" s="54"/>
      <c r="D147" s="59"/>
      <c r="E147" s="60"/>
      <c r="G147" s="5"/>
      <c r="I147" s="12"/>
    </row>
    <row r="148" spans="2:13" ht="17.25" x14ac:dyDescent="0.4">
      <c r="B148" s="58"/>
      <c r="C148" s="54"/>
      <c r="D148" s="59"/>
      <c r="E148" s="60"/>
      <c r="G148" s="5"/>
      <c r="H148" s="12"/>
      <c r="I148" s="12"/>
    </row>
    <row r="149" spans="2:13" ht="17.25" x14ac:dyDescent="0.4">
      <c r="B149" s="58"/>
      <c r="C149" s="54"/>
      <c r="D149" s="59"/>
      <c r="E149" s="60"/>
      <c r="G149" s="5"/>
    </row>
    <row r="150" spans="2:13" x14ac:dyDescent="0.25">
      <c r="B150" s="61"/>
      <c r="C150" s="54"/>
      <c r="D150" s="62"/>
      <c r="E150" s="63"/>
      <c r="F150" s="64"/>
      <c r="G150" s="64"/>
      <c r="H150" s="64"/>
      <c r="I150" s="64"/>
    </row>
    <row r="151" spans="2:13" x14ac:dyDescent="0.25">
      <c r="B151" s="65" t="s">
        <v>237</v>
      </c>
      <c r="C151" s="49"/>
      <c r="D151" s="66"/>
      <c r="E151" s="67" t="s">
        <v>238</v>
      </c>
      <c r="F151" s="67"/>
      <c r="G151" s="67"/>
      <c r="H151" s="67"/>
      <c r="I151" s="67"/>
      <c r="K151" s="19"/>
      <c r="L151" s="40"/>
    </row>
    <row r="152" spans="2:13" x14ac:dyDescent="0.25">
      <c r="B152" s="68"/>
      <c r="C152" s="68"/>
      <c r="D152" s="69"/>
      <c r="E152" s="68"/>
      <c r="F152" s="68"/>
      <c r="G152" s="68"/>
      <c r="H152" s="68"/>
      <c r="K152" s="19"/>
      <c r="L152" s="40"/>
    </row>
    <row r="153" spans="2:13" x14ac:dyDescent="0.25">
      <c r="D153" s="58"/>
      <c r="K153" s="19"/>
    </row>
    <row r="156" spans="2:13" x14ac:dyDescent="0.25">
      <c r="D156" s="12"/>
    </row>
    <row r="422" spans="10:10" x14ac:dyDescent="0.25">
      <c r="J422" t="s">
        <v>239</v>
      </c>
    </row>
  </sheetData>
  <mergeCells count="6">
    <mergeCell ref="B1:E1"/>
    <mergeCell ref="B2:E2"/>
    <mergeCell ref="B3:E3"/>
    <mergeCell ref="B4:E4"/>
    <mergeCell ref="D145:H145"/>
    <mergeCell ref="E151:I151"/>
  </mergeCells>
  <pageMargins left="1.8897637795275593" right="0.70866141732283472" top="0.74803149606299213" bottom="0.74803149606299213" header="0.31496062992125984" footer="0.31496062992125984"/>
  <pageSetup scale="6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 Enero 2024</vt:lpstr>
      <vt:lpstr>'Balance General  Enero 2024'!Área_de_impresión</vt:lpstr>
      <vt:lpstr>'Balance General  Enero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Luz Dilone</cp:lastModifiedBy>
  <cp:lastPrinted>2024-02-20T18:23:26Z</cp:lastPrinted>
  <dcterms:created xsi:type="dcterms:W3CDTF">2024-02-20T18:21:10Z</dcterms:created>
  <dcterms:modified xsi:type="dcterms:W3CDTF">2024-02-20T18:23:41Z</dcterms:modified>
</cp:coreProperties>
</file>