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OneDrive - INSTITUTO DE DESARROLLO Y CREDITO COOPERATIVO\Escritorio\AÑO 2025\PORTAL TRANSPARENCIA MENSUAL\"/>
    </mc:Choice>
  </mc:AlternateContent>
  <bookViews>
    <workbookView xWindow="0" yWindow="0" windowWidth="20490" windowHeight="6930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'!$A$15:$H$197</definedName>
    <definedName name="_xlnm.Print_Area" localSheetId="0">'Balance General '!$A$1:$E$187</definedName>
    <definedName name="_xlnm.Print_Titles" localSheetId="0">'Balance General 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" i="1" l="1"/>
  <c r="D171" i="1"/>
  <c r="D170" i="1"/>
  <c r="D169" i="1"/>
  <c r="D168" i="1" s="1"/>
  <c r="D167" i="1"/>
  <c r="D166" i="1"/>
  <c r="D165" i="1" s="1"/>
  <c r="D164" i="1" s="1"/>
  <c r="D163" i="1"/>
  <c r="D161" i="1" s="1"/>
  <c r="D160" i="1" s="1"/>
  <c r="E159" i="1" s="1"/>
  <c r="D153" i="1"/>
  <c r="D152" i="1" s="1"/>
  <c r="D149" i="1"/>
  <c r="D148" i="1"/>
  <c r="D147" i="1"/>
  <c r="D146" i="1"/>
  <c r="D145" i="1"/>
  <c r="D144" i="1"/>
  <c r="D143" i="1"/>
  <c r="D142" i="1"/>
  <c r="D141" i="1"/>
  <c r="D140" i="1"/>
  <c r="D138" i="1"/>
  <c r="D137" i="1"/>
  <c r="D136" i="1"/>
  <c r="D135" i="1"/>
  <c r="D131" i="1"/>
  <c r="D130" i="1"/>
  <c r="D129" i="1"/>
  <c r="D128" i="1"/>
  <c r="D127" i="1"/>
  <c r="D126" i="1" s="1"/>
  <c r="E125" i="1" s="1"/>
  <c r="D123" i="1"/>
  <c r="D122" i="1"/>
  <c r="D121" i="1"/>
  <c r="D120" i="1"/>
  <c r="D119" i="1"/>
  <c r="D118" i="1"/>
  <c r="D117" i="1"/>
  <c r="D116" i="1"/>
  <c r="D109" i="1"/>
  <c r="D108" i="1"/>
  <c r="D107" i="1"/>
  <c r="D106" i="1"/>
  <c r="D105" i="1"/>
  <c r="D104" i="1"/>
  <c r="D103" i="1"/>
  <c r="D102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5" i="1"/>
  <c r="D74" i="1"/>
  <c r="E63" i="1" s="1"/>
  <c r="D72" i="1"/>
  <c r="D71" i="1"/>
  <c r="D70" i="1"/>
  <c r="D69" i="1"/>
  <c r="D68" i="1"/>
  <c r="D67" i="1"/>
  <c r="D66" i="1"/>
  <c r="D65" i="1"/>
  <c r="D64" i="1"/>
  <c r="D57" i="1"/>
  <c r="D56" i="1"/>
  <c r="D55" i="1"/>
  <c r="D54" i="1"/>
  <c r="D53" i="1"/>
  <c r="D51" i="1"/>
  <c r="D50" i="1"/>
  <c r="D49" i="1"/>
  <c r="D37" i="1" s="1"/>
  <c r="E36" i="1" s="1"/>
  <c r="D48" i="1"/>
  <c r="D47" i="1"/>
  <c r="D46" i="1"/>
  <c r="D45" i="1"/>
  <c r="D44" i="1"/>
  <c r="D43" i="1"/>
  <c r="D42" i="1"/>
  <c r="D41" i="1"/>
  <c r="D40" i="1"/>
  <c r="D39" i="1"/>
  <c r="D38" i="1"/>
  <c r="D34" i="1"/>
  <c r="D33" i="1"/>
  <c r="D32" i="1"/>
  <c r="D31" i="1"/>
  <c r="D30" i="1"/>
  <c r="D29" i="1"/>
  <c r="E23" i="1" s="1"/>
  <c r="D28" i="1"/>
  <c r="D27" i="1"/>
  <c r="D26" i="1"/>
  <c r="D25" i="1"/>
  <c r="D24" i="1"/>
  <c r="D22" i="1"/>
  <c r="D21" i="1"/>
  <c r="D20" i="1"/>
  <c r="E19" i="1"/>
  <c r="D19" i="1"/>
  <c r="E18" i="1" l="1"/>
  <c r="E17" i="1" s="1"/>
  <c r="D79" i="1"/>
  <c r="E78" i="1" s="1"/>
  <c r="E77" i="1" s="1"/>
  <c r="D134" i="1"/>
  <c r="E133" i="1" s="1"/>
  <c r="D151" i="1"/>
  <c r="E175" i="1"/>
  <c r="D101" i="1"/>
  <c r="E16" i="1" l="1"/>
  <c r="B175" i="1" l="1"/>
  <c r="E177" i="1" l="1"/>
</calcChain>
</file>

<file path=xl/comments1.xml><?xml version="1.0" encoding="utf-8"?>
<comments xmlns="http://schemas.openxmlformats.org/spreadsheetml/2006/main">
  <authors>
    <author>Suanny Colon</author>
  </authors>
  <commentList>
    <comment ref="B57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<sst xmlns="http://schemas.openxmlformats.org/spreadsheetml/2006/main" count="267" uniqueCount="259">
  <si>
    <t xml:space="preserve">Instituto De Desarrollo y Credito Cooperativo (IDECOOP)  </t>
  </si>
  <si>
    <t>Balance General</t>
  </si>
  <si>
    <t>AL 31 DE MARZO 2025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</si>
  <si>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</si>
  <si>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</si>
  <si>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</si>
  <si>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</si>
  <si>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</si>
  <si>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</si>
  <si>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</si>
  <si>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</si>
  <si>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</si>
  <si>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</si>
  <si>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</si>
  <si>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</si>
  <si>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</si>
  <si>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</si>
  <si>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</si>
  <si>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</si>
  <si>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</si>
  <si>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</si>
  <si>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</si>
  <si>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</si>
  <si>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</si>
  <si>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</si>
  <si>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</si>
  <si>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</si>
  <si>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</si>
  <si>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</si>
  <si>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</si>
  <si>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</si>
  <si>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</si>
  <si>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</si>
  <si>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</si>
  <si>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</si>
  <si>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</si>
  <si>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</si>
  <si>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</si>
  <si>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</si>
  <si>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</si>
  <si>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</si>
  <si>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</si>
  <si>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</si>
  <si>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</si>
  <si>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</si>
  <si>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</si>
  <si>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</si>
  <si>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</si>
  <si>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</si>
  <si>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</si>
  <si>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</si>
  <si>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</si>
  <si>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</si>
  <si>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</si>
  <si>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</si>
  <si>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</si>
  <si>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</si>
  <si>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</si>
  <si>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</si>
  <si>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</si>
  <si>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</si>
  <si>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</si>
  <si>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</si>
  <si>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</si>
  <si>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</si>
  <si>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</si>
  <si>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</si>
  <si>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</si>
  <si>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</si>
  <si>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</si>
  <si>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</si>
  <si>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</si>
  <si>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</si>
  <si>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</si>
  <si>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</si>
  <si>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</si>
  <si>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</si>
  <si>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</si>
  <si>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</si>
  <si>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</si>
  <si>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</si>
  <si>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</si>
  <si>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</si>
  <si>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</si>
  <si>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</si>
  <si>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</si>
  <si>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</si>
  <si>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</si>
  <si>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</si>
  <si>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</si>
  <si>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</si>
  <si>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</si>
  <si>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</si>
  <si>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</si>
  <si>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</si>
  <si>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</si>
  <si>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</si>
  <si>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</si>
  <si>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</si>
  <si>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</si>
  <si>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</si>
  <si>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</si>
  <si>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</si>
  <si>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</si>
  <si>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</si>
  <si>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</si>
  <si>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</si>
  <si>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</si>
  <si>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</si>
  <si>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</si>
  <si>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</si>
  <si>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</si>
  <si>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</si>
  <si>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</si>
  <si>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</si>
  <si>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</si>
  <si>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</si>
  <si>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</si>
  <si>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</si>
  <si>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</si>
  <si>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</si>
  <si>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</si>
  <si>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</si>
  <si>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</si>
  <si>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</si>
  <si>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</si>
  <si>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</si>
  <si>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</si>
  <si>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</si>
  <si>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</si>
  <si>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</si>
  <si>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</si>
  <si>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</si>
  <si>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</si>
  <si>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</si>
  <si>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</si>
  <si>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</si>
  <si>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</si>
  <si>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</si>
  <si>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</si>
  <si>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</si>
  <si>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</si>
  <si>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</si>
  <si>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</si>
  <si>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</si>
  <si>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</si>
  <si>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</si>
  <si>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</si>
  <si>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</si>
  <si>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</si>
  <si>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</si>
  <si>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</si>
  <si>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</si>
  <si>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</si>
  <si>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</si>
  <si>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</si>
  <si>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</si>
  <si>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</si>
  <si>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</si>
  <si>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</si>
  <si>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</si>
  <si>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</si>
  <si>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</si>
  <si>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</si>
  <si>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</si>
  <si>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</si>
  <si>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</si>
  <si>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</si>
  <si>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</si>
  <si>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</si>
  <si>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</si>
  <si>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</si>
  <si>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</si>
  <si>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</si>
  <si>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</si>
  <si>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</si>
  <si>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</si>
  <si>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</si>
  <si>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</si>
  <si>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</si>
  <si>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</si>
  <si>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</si>
  <si>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</si>
  <si>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</si>
  <si>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</si>
  <si>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</si>
  <si>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</si>
  <si>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</si>
  <si>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</si>
  <si>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</si>
  <si>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</si>
  <si>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</si>
  <si>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</si>
  <si>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</si>
  <si>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</si>
  <si>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</si>
  <si>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</si>
  <si>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</si>
  <si>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</si>
  <si>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</si>
  <si>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</si>
  <si>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</si>
  <si>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</si>
  <si>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</si>
  <si>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</si>
  <si>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</si>
  <si>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</si>
  <si>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</si>
  <si>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</si>
  <si>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</si>
  <si>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</si>
  <si>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</si>
  <si>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</si>
  <si>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</si>
  <si>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</si>
  <si>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</si>
  <si>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</si>
  <si>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</si>
  <si>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</si>
  <si>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</si>
  <si>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</si>
  <si>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</si>
  <si>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</si>
  <si>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</si>
  <si>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</si>
  <si>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</si>
  <si>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</si>
  <si>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</si>
  <si>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</si>
  <si>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</si>
  <si>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</si>
  <si>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</si>
  <si>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</si>
  <si>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</si>
  <si>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</si>
  <si>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</si>
  <si>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</si>
  <si>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</si>
  <si>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</si>
  <si>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</si>
  <si>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</si>
  <si>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</si>
  <si>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</si>
  <si>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</si>
  <si>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</si>
  <si>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</si>
  <si>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</si>
  <si>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</si>
  <si>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</si>
  <si>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</si>
  <si>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</si>
  <si>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>3.1.04.02.03.02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</si>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</sst>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164" fontId="4" fillId="0" borderId="0" xfId="1" applyFont="1" applyFill="1"/>
    <xf numFmtId="0" fontId="4" fillId="0" borderId="0" xfId="0" applyFont="1" applyFill="1"/>
    <xf numFmtId="164" fontId="1" fillId="0" borderId="0" xfId="1" applyFont="1"/>
    <xf numFmtId="0" fontId="5" fillId="0" borderId="0" xfId="0" applyFont="1" applyAlignment="1">
      <alignment horizontal="center" vertical="center"/>
    </xf>
    <xf numFmtId="164" fontId="1" fillId="0" borderId="0" xfId="1" applyFont="1" applyFill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164" fontId="6" fillId="0" borderId="0" xfId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164" fontId="6" fillId="0" borderId="0" xfId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4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9" fillId="0" borderId="0" xfId="1" applyFont="1" applyFill="1"/>
    <xf numFmtId="0" fontId="10" fillId="0" borderId="0" xfId="0" applyFont="1" applyAlignment="1">
      <alignment vertical="center" wrapText="1"/>
    </xf>
    <xf numFmtId="164" fontId="4" fillId="0" borderId="0" xfId="1" applyFont="1"/>
    <xf numFmtId="164" fontId="0" fillId="0" borderId="0" xfId="0" applyNumberFormat="1"/>
    <xf numFmtId="0" fontId="6" fillId="0" borderId="0" xfId="0" applyFont="1" applyFill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 applyFill="1"/>
    <xf numFmtId="164" fontId="4" fillId="0" borderId="0" xfId="0" applyNumberFormat="1" applyFont="1"/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164" fontId="2" fillId="0" borderId="0" xfId="1" applyFont="1" applyFill="1"/>
    <xf numFmtId="166" fontId="0" fillId="0" borderId="0" xfId="0" applyNumberFormat="1"/>
    <xf numFmtId="0" fontId="11" fillId="0" borderId="0" xfId="0" applyFont="1"/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164" fontId="9" fillId="0" borderId="1" xfId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43" fontId="4" fillId="0" borderId="0" xfId="0" applyNumberFormat="1" applyFont="1" applyFill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/>
    <xf numFmtId="0" fontId="18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OneDrive%20-%20INSTITUTO%20DE%20DESARROLLO%20Y%20CREDITO%20COOPERATIVO/Escritorio/A&#209;O%202025/ESTADOS%20FINANCIEROS%202025/Balance%20General%20Marzo%202025%20defini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INGRESOS"/>
      <sheetName val="Inventario marzo 2025"/>
      <sheetName val="Salidas marzo 2025 "/>
      <sheetName val="CXP MARZO"/>
      <sheetName val="CUADRE DEPRECIAC."/>
      <sheetName val="deprec. edificio"/>
      <sheetName val="CONCILIACION ACT. FIJO... 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31/03/2025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70000</v>
          </cell>
          <cell r="D6">
            <v>0</v>
          </cell>
          <cell r="E6">
            <v>70000</v>
          </cell>
          <cell r="F6">
            <v>-70000</v>
          </cell>
          <cell r="G6">
            <v>0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130000.00000000001</v>
          </cell>
          <cell r="D7">
            <v>0</v>
          </cell>
          <cell r="E7">
            <v>0</v>
          </cell>
          <cell r="F7">
            <v>0</v>
          </cell>
          <cell r="G7">
            <v>130000.00000000001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41574339.300000004</v>
          </cell>
          <cell r="D9">
            <v>24485353.789999999</v>
          </cell>
          <cell r="E9">
            <v>21929745.899999999</v>
          </cell>
          <cell r="F9">
            <v>2555607.8900000006</v>
          </cell>
          <cell r="G9">
            <v>44129947.190000005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653073.26</v>
          </cell>
          <cell r="D10">
            <v>0</v>
          </cell>
          <cell r="E10">
            <v>0</v>
          </cell>
          <cell r="F10">
            <v>0</v>
          </cell>
          <cell r="G10">
            <v>653073.26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313358.8</v>
          </cell>
          <cell r="D11">
            <v>0</v>
          </cell>
          <cell r="E11">
            <v>175</v>
          </cell>
          <cell r="F11">
            <v>-175</v>
          </cell>
          <cell r="G11">
            <v>313183.8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23226.880000000001</v>
          </cell>
          <cell r="D12">
            <v>0</v>
          </cell>
          <cell r="E12">
            <v>175</v>
          </cell>
          <cell r="F12">
            <v>-175</v>
          </cell>
          <cell r="G12">
            <v>23051.88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3308527.31</v>
          </cell>
          <cell r="D13">
            <v>1604840.19</v>
          </cell>
          <cell r="E13">
            <v>1435445.94</v>
          </cell>
          <cell r="F13">
            <v>169394.25</v>
          </cell>
          <cell r="G13">
            <v>3477921.56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</v>
          </cell>
          <cell r="D28">
            <v>0</v>
          </cell>
          <cell r="E28">
            <v>0</v>
          </cell>
          <cell r="F28">
            <v>0</v>
          </cell>
          <cell r="G28">
            <v>6571677.46</v>
          </cell>
        </row>
        <row r="29">
          <cell r="A29" t="str">
            <v>1.1.04.07.01.01.02</v>
          </cell>
          <cell r="B29" t="str">
            <v>Compra activos fijos en transito</v>
          </cell>
          <cell r="C29">
            <v>994468.95</v>
          </cell>
          <cell r="D29">
            <v>289184.81</v>
          </cell>
          <cell r="E29">
            <v>994468.95</v>
          </cell>
          <cell r="F29">
            <v>-705284.1399999999</v>
          </cell>
          <cell r="G29">
            <v>289184.81000000006</v>
          </cell>
        </row>
        <row r="30">
          <cell r="A30" t="str">
            <v>1.1.05.01</v>
          </cell>
          <cell r="B30" t="str">
            <v>Materiales y suministros para consumo y prestación de servicios</v>
          </cell>
          <cell r="C30">
            <v>3370740.8614984783</v>
          </cell>
          <cell r="D30">
            <v>491275.23</v>
          </cell>
          <cell r="E30">
            <v>438275.97468103748</v>
          </cell>
          <cell r="F30">
            <v>52999.255318962503</v>
          </cell>
          <cell r="G30">
            <v>3423740.1168174408</v>
          </cell>
        </row>
        <row r="31">
          <cell r="A31" t="str">
            <v>1.1.05.01.01.01</v>
          </cell>
          <cell r="B31" t="str">
            <v>Alimentos y productos agroforestales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1.1.05.01.02.01</v>
          </cell>
          <cell r="B32" t="str">
            <v>Textiles y vestuarios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1.1.05.01.03.01</v>
          </cell>
          <cell r="B33" t="str">
            <v>Productos de papel, cartón e impresos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1.1.05.01.99.01</v>
          </cell>
          <cell r="B34" t="str">
            <v>Materiales y suministros varios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1.1.05.99.01.04</v>
          </cell>
          <cell r="B35" t="str">
            <v>Bienes muebles en tránsito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1.2.06.01.02</v>
          </cell>
          <cell r="B36" t="str">
            <v>Edificios</v>
          </cell>
          <cell r="C36">
            <v>38787166.299999997</v>
          </cell>
          <cell r="D36">
            <v>0</v>
          </cell>
          <cell r="E36">
            <v>0</v>
          </cell>
          <cell r="F36">
            <v>0</v>
          </cell>
          <cell r="G36">
            <v>38787166.299999997</v>
          </cell>
        </row>
        <row r="37">
          <cell r="A37" t="str">
            <v>1.2.06.01.04.01</v>
          </cell>
          <cell r="B37" t="str">
            <v>Muebles de oficina y estantería</v>
          </cell>
          <cell r="C37">
            <v>19990165.809999999</v>
          </cell>
          <cell r="D37">
            <v>1198372.8500000001</v>
          </cell>
          <cell r="E37">
            <v>0</v>
          </cell>
          <cell r="F37">
            <v>1198372.8500000001</v>
          </cell>
          <cell r="G37">
            <v>21188538.66</v>
          </cell>
        </row>
        <row r="38">
          <cell r="A38" t="str">
            <v>1.2.06.01.04.02</v>
          </cell>
          <cell r="B38" t="str">
            <v>Muebles de alojamiento</v>
          </cell>
          <cell r="C38">
            <v>163194</v>
          </cell>
          <cell r="D38">
            <v>0</v>
          </cell>
          <cell r="E38">
            <v>0</v>
          </cell>
          <cell r="F38">
            <v>0</v>
          </cell>
          <cell r="G38">
            <v>163194</v>
          </cell>
        </row>
        <row r="39">
          <cell r="A39" t="str">
            <v>1.2.06.01.04.03</v>
          </cell>
          <cell r="B39" t="str">
            <v>Equipos de cómputo</v>
          </cell>
          <cell r="C39">
            <v>14369685.75</v>
          </cell>
          <cell r="D39">
            <v>0</v>
          </cell>
          <cell r="E39">
            <v>0</v>
          </cell>
          <cell r="F39">
            <v>0</v>
          </cell>
          <cell r="G39">
            <v>14369685.75</v>
          </cell>
        </row>
        <row r="40">
          <cell r="A40" t="str">
            <v>1.2.06.01.04.04</v>
          </cell>
          <cell r="B40" t="str">
            <v>Electrodomésticos</v>
          </cell>
          <cell r="C40">
            <v>6174504.0800000001</v>
          </cell>
          <cell r="D40">
            <v>257366.25</v>
          </cell>
          <cell r="E40">
            <v>0</v>
          </cell>
          <cell r="F40">
            <v>257366.25</v>
          </cell>
          <cell r="G40">
            <v>6431870.3300000001</v>
          </cell>
        </row>
        <row r="41">
          <cell r="A41" t="str">
            <v>1.2.06.01.04.99</v>
          </cell>
          <cell r="B41" t="str">
            <v>Otros equipos y mobiliario de oficina y alojamiento</v>
          </cell>
          <cell r="C41">
            <v>2264718.7200000002</v>
          </cell>
          <cell r="D41">
            <v>46794</v>
          </cell>
          <cell r="E41">
            <v>0</v>
          </cell>
          <cell r="F41">
            <v>46794</v>
          </cell>
          <cell r="G41">
            <v>2311512.7200000002</v>
          </cell>
        </row>
        <row r="42">
          <cell r="A42" t="str">
            <v>1.2.06.01.05.03</v>
          </cell>
          <cell r="B42" t="str">
            <v>Camaras fotograficas y video</v>
          </cell>
          <cell r="C42">
            <v>606958.73</v>
          </cell>
          <cell r="D42">
            <v>0</v>
          </cell>
          <cell r="E42">
            <v>0</v>
          </cell>
          <cell r="F42">
            <v>0</v>
          </cell>
          <cell r="G42">
            <v>606958.73</v>
          </cell>
        </row>
        <row r="43">
          <cell r="A43" t="str">
            <v>1.2.06.01.05.99</v>
          </cell>
          <cell r="B43" t="str">
            <v>Otros equipos y mobiliario educacional, deportivo  y recreativo</v>
          </cell>
          <cell r="C43">
            <v>75875.679999999993</v>
          </cell>
          <cell r="D43">
            <v>0</v>
          </cell>
          <cell r="E43">
            <v>68500</v>
          </cell>
          <cell r="F43">
            <v>-68500</v>
          </cell>
          <cell r="G43">
            <v>7375.679999999993</v>
          </cell>
        </row>
        <row r="44">
          <cell r="A44" t="str">
            <v>1.2.06.01.06.01</v>
          </cell>
          <cell r="B44" t="str">
            <v>Equipos medicos y de laboratorio</v>
          </cell>
          <cell r="C44">
            <v>87883.28</v>
          </cell>
          <cell r="D44">
            <v>42480</v>
          </cell>
          <cell r="E44">
            <v>0</v>
          </cell>
          <cell r="F44">
            <v>42480</v>
          </cell>
          <cell r="G44">
            <v>130363.28</v>
          </cell>
        </row>
        <row r="45">
          <cell r="A45" t="str">
            <v>1.2.06.01.07.01</v>
          </cell>
          <cell r="B45" t="str">
            <v>Automóviles y camiones</v>
          </cell>
          <cell r="C45">
            <v>44149544.399999999</v>
          </cell>
          <cell r="D45">
            <v>0</v>
          </cell>
          <cell r="E45">
            <v>0</v>
          </cell>
          <cell r="F45">
            <v>0</v>
          </cell>
          <cell r="G45">
            <v>44149544.399999999</v>
          </cell>
        </row>
        <row r="46">
          <cell r="A46" t="str">
            <v>1.2.06.01.08.02</v>
          </cell>
          <cell r="B46" t="str">
            <v>Maquinarias y equipos industriales</v>
          </cell>
          <cell r="C46">
            <v>253010.43</v>
          </cell>
          <cell r="D46">
            <v>0</v>
          </cell>
          <cell r="E46">
            <v>0</v>
          </cell>
          <cell r="F46">
            <v>0</v>
          </cell>
          <cell r="G46">
            <v>253010.43</v>
          </cell>
        </row>
        <row r="47">
          <cell r="A47" t="str">
            <v>1.2.06.01.08.04</v>
          </cell>
          <cell r="B47" t="str">
            <v>Sistemas de aire acondicionado, calefaccion y refrigeracion industrial y comercial</v>
          </cell>
          <cell r="C47">
            <v>71974.41</v>
          </cell>
          <cell r="D47">
            <v>0</v>
          </cell>
          <cell r="E47">
            <v>0</v>
          </cell>
          <cell r="F47">
            <v>0</v>
          </cell>
          <cell r="G47">
            <v>71974.41</v>
          </cell>
        </row>
        <row r="48">
          <cell r="A48" t="str">
            <v>1.2.06.01.08.05</v>
          </cell>
          <cell r="B48" t="str">
            <v>Equipos de comunicación, telecomunicaciones y señalamiento</v>
          </cell>
          <cell r="C48">
            <v>43587.22</v>
          </cell>
          <cell r="D48">
            <v>0</v>
          </cell>
          <cell r="E48">
            <v>0</v>
          </cell>
          <cell r="F48">
            <v>0</v>
          </cell>
          <cell r="G48">
            <v>43587.22</v>
          </cell>
        </row>
        <row r="49">
          <cell r="A49" t="str">
            <v>1.2.06.01.08.06</v>
          </cell>
          <cell r="B49" t="str">
            <v>Equipos de generacion electrica, aparatos y accesorios electricos</v>
          </cell>
          <cell r="C49">
            <v>55596.73</v>
          </cell>
          <cell r="D49">
            <v>0</v>
          </cell>
          <cell r="E49">
            <v>0</v>
          </cell>
          <cell r="F49">
            <v>0</v>
          </cell>
          <cell r="G49">
            <v>55596.73</v>
          </cell>
        </row>
        <row r="50">
          <cell r="A50" t="str">
            <v>1.2.06.01.08.07</v>
          </cell>
          <cell r="B50" t="str">
            <v xml:space="preserve">Otras estructuras y objetos de valor </v>
          </cell>
          <cell r="C50">
            <v>1198351.77</v>
          </cell>
          <cell r="D50">
            <v>0</v>
          </cell>
          <cell r="E50">
            <v>0</v>
          </cell>
          <cell r="F50">
            <v>0</v>
          </cell>
          <cell r="G50">
            <v>1198351.77</v>
          </cell>
        </row>
        <row r="51">
          <cell r="A51" t="str">
            <v>1.2.06.01.09.02</v>
          </cell>
          <cell r="B51" t="str">
            <v>Equipos de seguridad</v>
          </cell>
          <cell r="C51">
            <v>643334.55000000005</v>
          </cell>
          <cell r="D51">
            <v>0</v>
          </cell>
          <cell r="E51">
            <v>0</v>
          </cell>
          <cell r="F51">
            <v>0</v>
          </cell>
          <cell r="G51">
            <v>643334.55000000005</v>
          </cell>
        </row>
        <row r="52">
          <cell r="A52" t="str">
            <v>1.2.06.01.02.01.03</v>
          </cell>
          <cell r="B52" t="str">
            <v>Depreciaciones de edificios</v>
          </cell>
          <cell r="C52">
            <v>-18643527.969999999</v>
          </cell>
          <cell r="D52">
            <v>0</v>
          </cell>
          <cell r="E52">
            <v>64645.279999999999</v>
          </cell>
          <cell r="F52">
            <v>-64645.279999999999</v>
          </cell>
          <cell r="G52">
            <v>-18708173.25</v>
          </cell>
        </row>
        <row r="53">
          <cell r="A53" t="str">
            <v>1.2.06.01.04.01.03</v>
          </cell>
          <cell r="B53" t="str">
            <v>Muebles de oficina y estantería - Depreciaciones acumuladas</v>
          </cell>
          <cell r="C53">
            <v>-16205752.48</v>
          </cell>
          <cell r="D53">
            <v>0</v>
          </cell>
          <cell r="E53">
            <v>196394.47</v>
          </cell>
          <cell r="F53">
            <v>-196394.47</v>
          </cell>
          <cell r="G53">
            <v>-16402146.950000001</v>
          </cell>
        </row>
        <row r="54">
          <cell r="A54" t="str">
            <v>1.2.06.01.04.02.03</v>
          </cell>
          <cell r="B54" t="str">
            <v>Muebles de alojamiento-Depreciaciones acumuladas</v>
          </cell>
          <cell r="C54">
            <v>-72690.25</v>
          </cell>
          <cell r="D54">
            <v>0</v>
          </cell>
          <cell r="E54">
            <v>3625.28</v>
          </cell>
          <cell r="F54">
            <v>-3625.28</v>
          </cell>
          <cell r="G54">
            <v>-76315.53</v>
          </cell>
        </row>
        <row r="55">
          <cell r="A55" t="str">
            <v>1.2.06.01.04.03.03</v>
          </cell>
          <cell r="B55" t="str">
            <v>Equipos de cómputo - Depreciaciones acumuladas</v>
          </cell>
          <cell r="C55">
            <v>-11015490.950000001</v>
          </cell>
          <cell r="D55">
            <v>0</v>
          </cell>
          <cell r="E55">
            <v>416778.41000000003</v>
          </cell>
          <cell r="F55">
            <v>-416778.41000000003</v>
          </cell>
          <cell r="G55">
            <v>-11432269.360000001</v>
          </cell>
        </row>
        <row r="56">
          <cell r="A56" t="str">
            <v>1.2.06.01.04.04.03</v>
          </cell>
          <cell r="B56" t="str">
            <v>Electrodomésticos - Depreciaciones acumuladas</v>
          </cell>
          <cell r="C56">
            <v>-2581911.62</v>
          </cell>
          <cell r="D56">
            <v>0</v>
          </cell>
          <cell r="E56">
            <v>148087.67999999999</v>
          </cell>
          <cell r="F56">
            <v>-148087.67999999999</v>
          </cell>
          <cell r="G56">
            <v>-2729999.3000000003</v>
          </cell>
        </row>
        <row r="57">
          <cell r="A57" t="str">
            <v>1.2.06.01.04.99.03</v>
          </cell>
          <cell r="B57" t="str">
            <v>Otros equipos y mobiliario de oficina y alojamiento - Depreciaciones acumuladas</v>
          </cell>
          <cell r="C57">
            <v>-1236989.6399999999</v>
          </cell>
          <cell r="D57">
            <v>0</v>
          </cell>
          <cell r="E57">
            <v>88248.86</v>
          </cell>
          <cell r="F57">
            <v>-88248.86</v>
          </cell>
          <cell r="G57">
            <v>-1325238.5</v>
          </cell>
        </row>
        <row r="58">
          <cell r="A58" t="str">
            <v>1.2.06.01.05.03.03</v>
          </cell>
          <cell r="B58" t="str">
            <v>Camaras fotograficas y video</v>
          </cell>
          <cell r="C58">
            <v>-351225.97000000003</v>
          </cell>
          <cell r="D58">
            <v>0</v>
          </cell>
          <cell r="E58">
            <v>24747.69</v>
          </cell>
          <cell r="F58">
            <v>-24747.69</v>
          </cell>
          <cell r="G58">
            <v>-375973.66000000003</v>
          </cell>
        </row>
        <row r="59">
          <cell r="A59" t="str">
            <v>1.2.06.01.05.99.03</v>
          </cell>
          <cell r="B59" t="str">
            <v>Otros equipos y mobiliario educacional, deportivo  y recreativo</v>
          </cell>
          <cell r="C59">
            <v>-1535.97</v>
          </cell>
          <cell r="D59">
            <v>0</v>
          </cell>
          <cell r="E59">
            <v>184.32</v>
          </cell>
          <cell r="F59">
            <v>-184.32</v>
          </cell>
          <cell r="G59">
            <v>-1720.29</v>
          </cell>
        </row>
        <row r="60">
          <cell r="A60" t="str">
            <v>1.2.06.01.06.01.03</v>
          </cell>
          <cell r="B60" t="str">
            <v>Equipos medicos y de laboratorio-Depreciaciones acumuladas</v>
          </cell>
          <cell r="C60">
            <v>-44809</v>
          </cell>
          <cell r="D60">
            <v>0</v>
          </cell>
          <cell r="E60">
            <v>4746.1499999999996</v>
          </cell>
          <cell r="F60">
            <v>-4746.1499999999996</v>
          </cell>
          <cell r="G60">
            <v>-49555.15</v>
          </cell>
        </row>
        <row r="61">
          <cell r="A61" t="str">
            <v>1.2.06.01.07.01.03</v>
          </cell>
          <cell r="B61" t="str">
            <v>Automóviles y camiones - Depreciaciones acumuladas</v>
          </cell>
          <cell r="C61">
            <v>-30037547.75</v>
          </cell>
          <cell r="D61">
            <v>0</v>
          </cell>
          <cell r="E61">
            <v>1197437.69</v>
          </cell>
          <cell r="F61">
            <v>-1197437.69</v>
          </cell>
          <cell r="G61">
            <v>-31234985.440000001</v>
          </cell>
        </row>
        <row r="62">
          <cell r="A62" t="str">
            <v>1.2.06.01.08.02.03</v>
          </cell>
          <cell r="B62" t="str">
            <v>Maquinarias y equipos industriales- Depreciaciones acumuladas</v>
          </cell>
          <cell r="C62">
            <v>-72898.240000000005</v>
          </cell>
          <cell r="D62">
            <v>0</v>
          </cell>
          <cell r="E62">
            <v>5784.36</v>
          </cell>
          <cell r="F62">
            <v>-5784.36</v>
          </cell>
          <cell r="G62">
            <v>-78682.600000000006</v>
          </cell>
        </row>
        <row r="63">
          <cell r="A63" t="str">
            <v>1.2.06.01.08.04.03</v>
          </cell>
          <cell r="B63" t="str">
            <v>Sistemas de aire acondicionado, calefaccion y refrigeracion industrial y comercial- Depreciacion</v>
          </cell>
          <cell r="C63">
            <v>-11707.96</v>
          </cell>
          <cell r="D63">
            <v>0</v>
          </cell>
          <cell r="E63">
            <v>1798.8000000000002</v>
          </cell>
          <cell r="F63">
            <v>-1798.8000000000002</v>
          </cell>
          <cell r="G63">
            <v>-13506.759999999998</v>
          </cell>
        </row>
        <row r="64">
          <cell r="A64" t="str">
            <v>1.2.06.01.08.05.03</v>
          </cell>
          <cell r="B64" t="str">
            <v>Equipos de comunicación, telecomunicaciones y señalamiento- Deprecaicion acumulada</v>
          </cell>
          <cell r="C64">
            <v>-29603.539999999997</v>
          </cell>
          <cell r="D64">
            <v>0</v>
          </cell>
          <cell r="E64">
            <v>3228.93</v>
          </cell>
          <cell r="F64">
            <v>-3228.93</v>
          </cell>
          <cell r="G64">
            <v>-32832.469999999994</v>
          </cell>
        </row>
        <row r="65">
          <cell r="A65" t="str">
            <v>1.2.06.01.08.06.03</v>
          </cell>
          <cell r="B65" t="str">
            <v>Equipos de generacion electrica, aparatos y accesorios electricos- Depreciaciones acumuladas</v>
          </cell>
          <cell r="C65">
            <v>-9265.9500000000007</v>
          </cell>
          <cell r="D65">
            <v>0</v>
          </cell>
          <cell r="E65">
            <v>1389.9</v>
          </cell>
          <cell r="F65">
            <v>-1389.9</v>
          </cell>
          <cell r="G65">
            <v>-10655.85</v>
          </cell>
        </row>
        <row r="66">
          <cell r="A66" t="str">
            <v>1.2.06.01.08.07.03</v>
          </cell>
          <cell r="B66" t="str">
            <v xml:space="preserve">Otras estructuras y objetos de valor </v>
          </cell>
          <cell r="C66">
            <v>-1078640.76</v>
          </cell>
          <cell r="D66">
            <v>0</v>
          </cell>
          <cell r="E66">
            <v>3890.5199999999995</v>
          </cell>
          <cell r="F66">
            <v>-3890.5199999999995</v>
          </cell>
          <cell r="G66">
            <v>-1082531.28</v>
          </cell>
        </row>
        <row r="67">
          <cell r="A67" t="str">
            <v>1.2.06.01.09.02.03</v>
          </cell>
          <cell r="B67" t="str">
            <v>Equipos de seguridad- Depreciacion acumuladas</v>
          </cell>
          <cell r="C67">
            <v>-643326.55000000005</v>
          </cell>
          <cell r="D67">
            <v>0</v>
          </cell>
          <cell r="E67">
            <v>0</v>
          </cell>
          <cell r="F67">
            <v>0</v>
          </cell>
          <cell r="G67">
            <v>-643326.55000000005</v>
          </cell>
        </row>
        <row r="68">
          <cell r="A68" t="str">
            <v>1.2.09.01.03.01</v>
          </cell>
          <cell r="B68" t="str">
            <v>Programas de informática y base de datos</v>
          </cell>
          <cell r="C68">
            <v>10768528.609999999</v>
          </cell>
          <cell r="D68">
            <v>0</v>
          </cell>
          <cell r="E68">
            <v>0</v>
          </cell>
          <cell r="F68">
            <v>0</v>
          </cell>
          <cell r="G68">
            <v>10768528.609999999</v>
          </cell>
        </row>
        <row r="69">
          <cell r="A69">
            <v>11040103</v>
          </cell>
          <cell r="B69" t="str">
            <v>ESTUDIOS DE PREINVERSION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11040104</v>
          </cell>
          <cell r="B70" t="str">
            <v>MARCAS Y PATENTES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11040105</v>
          </cell>
          <cell r="B71" t="str">
            <v>LICENCIAS INFORMÁTICAS E INTELECTUALES, INDUSTRIALES Y COMER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 t="str">
            <v>1.2.09.01.03.03</v>
          </cell>
          <cell r="B72" t="str">
            <v xml:space="preserve">Programas de informática y base de datos-Amortizaciones Acumuladas </v>
          </cell>
          <cell r="C72">
            <v>-6313849.3800000018</v>
          </cell>
          <cell r="D72">
            <v>0</v>
          </cell>
          <cell r="E72">
            <v>486425.98</v>
          </cell>
          <cell r="F72">
            <v>-486425.98</v>
          </cell>
          <cell r="G72">
            <v>-6800275.3600000013</v>
          </cell>
        </row>
        <row r="73">
          <cell r="A73" t="str">
            <v>2.1.01.01.01</v>
          </cell>
          <cell r="B73" t="str">
            <v>Proveedores a Pagar c/p</v>
          </cell>
          <cell r="C73">
            <v>1806804.2699999996</v>
          </cell>
          <cell r="D73">
            <v>213576.52000000002</v>
          </cell>
          <cell r="E73">
            <v>223184.81</v>
          </cell>
          <cell r="F73">
            <v>-9608.289999999979</v>
          </cell>
          <cell r="G73">
            <v>1816412.5599999996</v>
          </cell>
        </row>
        <row r="74">
          <cell r="A74" t="str">
            <v>2.1.01.01.02</v>
          </cell>
          <cell r="B74" t="str">
            <v>Proveedores a pagar Año 2016</v>
          </cell>
          <cell r="C74">
            <v>6380814.7000000002</v>
          </cell>
          <cell r="D74">
            <v>0</v>
          </cell>
          <cell r="E74">
            <v>0</v>
          </cell>
          <cell r="F74">
            <v>0</v>
          </cell>
          <cell r="G74">
            <v>6380814.7000000002</v>
          </cell>
        </row>
        <row r="75">
          <cell r="A75" t="str">
            <v>2.1.04.01.04.01</v>
          </cell>
          <cell r="B75" t="str">
            <v>5% ESTADO</v>
          </cell>
          <cell r="C75">
            <v>12482.65</v>
          </cell>
          <cell r="D75">
            <v>0</v>
          </cell>
          <cell r="E75">
            <v>18064.87</v>
          </cell>
          <cell r="F75">
            <v>-18064.87</v>
          </cell>
          <cell r="G75">
            <v>30547.519999999997</v>
          </cell>
        </row>
        <row r="76">
          <cell r="A76" t="str">
            <v>2.1.04.01.04.02</v>
          </cell>
          <cell r="B76" t="str">
            <v>10% ISR</v>
          </cell>
          <cell r="C76">
            <v>0</v>
          </cell>
          <cell r="D76">
            <v>0</v>
          </cell>
          <cell r="E76">
            <v>2166.67</v>
          </cell>
          <cell r="F76">
            <v>-2166.67</v>
          </cell>
          <cell r="G76">
            <v>2166.67</v>
          </cell>
        </row>
        <row r="77">
          <cell r="A77" t="str">
            <v>2.1.04.01.04.03</v>
          </cell>
          <cell r="B77" t="str">
            <v>Retenciones de ITBIS p/pagar</v>
          </cell>
          <cell r="C77">
            <v>10474.650000000001</v>
          </cell>
          <cell r="D77">
            <v>0</v>
          </cell>
          <cell r="E77">
            <v>35961.9</v>
          </cell>
          <cell r="F77">
            <v>-35961.9</v>
          </cell>
          <cell r="G77">
            <v>46436.55</v>
          </cell>
        </row>
        <row r="78">
          <cell r="A78" t="str">
            <v>2.1.04.01.04.04</v>
          </cell>
          <cell r="B78" t="str">
            <v>Retenciones 2% ISR</v>
          </cell>
          <cell r="C78">
            <v>0</v>
          </cell>
          <cell r="D78">
            <v>0</v>
          </cell>
          <cell r="E78">
            <v>3239.3599999999997</v>
          </cell>
          <cell r="F78">
            <v>-3239.3599999999997</v>
          </cell>
          <cell r="G78">
            <v>3239.3599999999997</v>
          </cell>
        </row>
        <row r="79">
          <cell r="A79" t="str">
            <v>2.1.06.01</v>
          </cell>
          <cell r="B79" t="str">
            <v>Remuneracioes y aportes a pagar a corto plazo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2.1.06.01.01</v>
          </cell>
          <cell r="B80" t="str">
            <v>Remuneraciones a pagar C/P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2.1.09.07.03.11</v>
          </cell>
          <cell r="B81" t="str">
            <v>Cheques no pagados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3.1.01.01.01</v>
          </cell>
          <cell r="B82" t="str">
            <v>Capital inicial a valores historicos</v>
          </cell>
          <cell r="C82">
            <v>65441165.399999999</v>
          </cell>
          <cell r="D82">
            <v>0</v>
          </cell>
          <cell r="E82">
            <v>0</v>
          </cell>
          <cell r="F82">
            <v>0</v>
          </cell>
          <cell r="G82">
            <v>65441165.399999999</v>
          </cell>
        </row>
        <row r="83">
          <cell r="A83" t="str">
            <v>3.1.04.01.01</v>
          </cell>
          <cell r="B83" t="str">
            <v>Resultados de ejercicios anteriores</v>
          </cell>
          <cell r="C83">
            <v>91110.88</v>
          </cell>
          <cell r="D83">
            <v>12896</v>
          </cell>
          <cell r="E83">
            <v>0</v>
          </cell>
          <cell r="F83">
            <v>12896</v>
          </cell>
          <cell r="G83">
            <v>78214.880000000005</v>
          </cell>
        </row>
        <row r="84">
          <cell r="A84" t="str">
            <v>3.1.04.01.02</v>
          </cell>
          <cell r="B84" t="str">
            <v>Ajuste de resultados de ejercicios anteriores</v>
          </cell>
          <cell r="C84">
            <v>26135686.190000001</v>
          </cell>
          <cell r="D84">
            <v>0</v>
          </cell>
          <cell r="E84">
            <v>0</v>
          </cell>
          <cell r="F84">
            <v>0</v>
          </cell>
          <cell r="G84">
            <v>26135686.190000001</v>
          </cell>
        </row>
        <row r="85">
          <cell r="A85" t="str">
            <v>3.1.04.02.01</v>
          </cell>
          <cell r="B85" t="str">
            <v>Cierre de cuentas de ingresos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3.1.04.02.02</v>
          </cell>
          <cell r="B86" t="str">
            <v>Cierre de cuentas de gastos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3.1.04.02.03.01</v>
          </cell>
          <cell r="B87" t="str">
            <v>Resumen de ahorro o desahorro de la gestion</v>
          </cell>
          <cell r="C87">
            <v>9076796.4026732091</v>
          </cell>
          <cell r="D87">
            <v>0</v>
          </cell>
          <cell r="E87">
            <v>0</v>
          </cell>
          <cell r="F87">
            <v>0</v>
          </cell>
          <cell r="G87">
            <v>10125177.347992174</v>
          </cell>
        </row>
        <row r="89">
          <cell r="A89" t="str">
            <v>4.2.02.01.03</v>
          </cell>
          <cell r="B89" t="str">
            <v>Donaciones corrientes del Sector Privado</v>
          </cell>
          <cell r="C89">
            <v>275340</v>
          </cell>
          <cell r="D89">
            <v>0</v>
          </cell>
          <cell r="E89">
            <v>0</v>
          </cell>
          <cell r="F89">
            <v>0</v>
          </cell>
          <cell r="G89">
            <v>275340</v>
          </cell>
        </row>
        <row r="90">
          <cell r="A90" t="str">
            <v>4.2.03.01.02.01</v>
          </cell>
          <cell r="B90" t="str">
            <v xml:space="preserve">Transferencias corrientes de la administración central </v>
          </cell>
          <cell r="C90">
            <v>48930480</v>
          </cell>
          <cell r="D90">
            <v>0</v>
          </cell>
          <cell r="E90">
            <v>24465240</v>
          </cell>
          <cell r="F90">
            <v>-24465240</v>
          </cell>
          <cell r="G90">
            <v>73395720</v>
          </cell>
        </row>
        <row r="91">
          <cell r="A91" t="str">
            <v>4.2.03.01.02.03</v>
          </cell>
          <cell r="B91" t="str">
            <v xml:space="preserve">Transferencias corrientes de instituciones de la seguridad social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 t="str">
            <v>4.2.04.01.03</v>
          </cell>
          <cell r="B92" t="str">
            <v>Subvenciones recibidas de insituciones finaniceras monetarias (Reserva Educativa)</v>
          </cell>
          <cell r="C92">
            <v>1755138.92</v>
          </cell>
          <cell r="D92">
            <v>0</v>
          </cell>
          <cell r="E92">
            <v>620840.19000000006</v>
          </cell>
          <cell r="F92">
            <v>-620840.19000000006</v>
          </cell>
          <cell r="G92">
            <v>2375979.11</v>
          </cell>
        </row>
        <row r="93">
          <cell r="A93" t="str">
            <v>4.2.04.01.04</v>
          </cell>
          <cell r="B93" t="str">
            <v xml:space="preserve">Subvenciones recibidas de instituciones financieras no monetarias </v>
          </cell>
          <cell r="C93">
            <v>314198.61</v>
          </cell>
          <cell r="D93">
            <v>0</v>
          </cell>
          <cell r="E93">
            <v>0</v>
          </cell>
          <cell r="F93">
            <v>0</v>
          </cell>
          <cell r="G93">
            <v>314198.61</v>
          </cell>
        </row>
        <row r="94">
          <cell r="A94" t="str">
            <v>4.2.09.99.01</v>
          </cell>
          <cell r="B94" t="str">
            <v xml:space="preserve">Otros ingresos sin contraprestacion diversos </v>
          </cell>
          <cell r="C94">
            <v>20970.66</v>
          </cell>
          <cell r="D94">
            <v>0</v>
          </cell>
          <cell r="E94">
            <v>145009.81</v>
          </cell>
          <cell r="F94">
            <v>-145009.81</v>
          </cell>
          <cell r="G94">
            <v>165980.47</v>
          </cell>
        </row>
        <row r="95">
          <cell r="A95" t="str">
            <v>4.3.02.99</v>
          </cell>
          <cell r="B95" t="str">
            <v>Ingresos por otras ventas de servicios</v>
          </cell>
          <cell r="C95">
            <v>2013889.2</v>
          </cell>
          <cell r="D95">
            <v>40000</v>
          </cell>
          <cell r="E95">
            <v>830000</v>
          </cell>
          <cell r="F95">
            <v>-790000</v>
          </cell>
          <cell r="G95">
            <v>2803889.2</v>
          </cell>
        </row>
        <row r="96">
          <cell r="A96" t="str">
            <v>4.3.03.01.02</v>
          </cell>
          <cell r="B96" t="str">
            <v>Ingresos por arrendamientos de inmuebles</v>
          </cell>
          <cell r="C96">
            <v>12000</v>
          </cell>
          <cell r="D96">
            <v>0</v>
          </cell>
          <cell r="E96">
            <v>12000</v>
          </cell>
          <cell r="F96">
            <v>-12000</v>
          </cell>
          <cell r="G96">
            <v>24000</v>
          </cell>
        </row>
        <row r="97">
          <cell r="A97" t="str">
            <v>5.1.01.01.01.01</v>
          </cell>
          <cell r="B97" t="str">
            <v>Sueldos Fijos</v>
          </cell>
          <cell r="C97">
            <v>-18368710</v>
          </cell>
          <cell r="D97">
            <v>9044355</v>
          </cell>
          <cell r="E97">
            <v>0</v>
          </cell>
          <cell r="F97">
            <v>9044355</v>
          </cell>
          <cell r="G97">
            <v>-27413065</v>
          </cell>
        </row>
        <row r="98">
          <cell r="A98" t="str">
            <v>5.1.01.01.02.01</v>
          </cell>
          <cell r="B98" t="str">
            <v>Sueldo de personal contratado e igualado</v>
          </cell>
          <cell r="C98">
            <v>-12758000</v>
          </cell>
          <cell r="D98">
            <v>6304000</v>
          </cell>
          <cell r="E98">
            <v>0</v>
          </cell>
          <cell r="F98">
            <v>6304000</v>
          </cell>
          <cell r="G98">
            <v>-19062000</v>
          </cell>
        </row>
        <row r="99">
          <cell r="A99" t="str">
            <v>5.1.01.01.02.02</v>
          </cell>
          <cell r="B99" t="str">
            <v>Sueldo de personal nominal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 t="str">
            <v>5.1.01.01.03.02</v>
          </cell>
          <cell r="B100" t="str">
            <v>Sueldos al personal por servicios especiales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5.1.01.01.04</v>
          </cell>
          <cell r="B101" t="str">
            <v>Sueldos al personal fijo en trámite de pensiones</v>
          </cell>
          <cell r="C101">
            <v>-150066.4</v>
          </cell>
          <cell r="D101">
            <v>75033.2</v>
          </cell>
          <cell r="E101">
            <v>0</v>
          </cell>
          <cell r="F101">
            <v>75033.2</v>
          </cell>
          <cell r="G101">
            <v>-225099.59999999998</v>
          </cell>
        </row>
        <row r="102">
          <cell r="A102" t="str">
            <v>5.1.01.01.05</v>
          </cell>
          <cell r="B102" t="str">
            <v>Vacaciones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5.1.01.02.02</v>
          </cell>
          <cell r="B103" t="str">
            <v>Salario de navidad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5.1.01.02.04.03</v>
          </cell>
          <cell r="B104" t="str">
            <v>Compensación servicios de seguridad</v>
          </cell>
          <cell r="C104">
            <v>-833000</v>
          </cell>
          <cell r="D104">
            <v>412000</v>
          </cell>
          <cell r="E104">
            <v>0</v>
          </cell>
          <cell r="F104">
            <v>412000</v>
          </cell>
          <cell r="G104">
            <v>-1245000</v>
          </cell>
        </row>
        <row r="105">
          <cell r="A105" t="str">
            <v>5.1.01.02.06.01</v>
          </cell>
          <cell r="B105" t="str">
            <v>Bonificaciones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5.1.01.03.02.01</v>
          </cell>
          <cell r="B106" t="str">
            <v>Gastos de representación en el país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5.1.01.04.01</v>
          </cell>
          <cell r="B107" t="str">
            <v>Prestaciones económicas por desvinculación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5.1.01.04.99</v>
          </cell>
          <cell r="B108" t="str">
            <v>Otros beneficios por terminación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5.1.01.05.01</v>
          </cell>
          <cell r="B109" t="str">
            <v>Contribuciones al seguro de salud</v>
          </cell>
          <cell r="C109">
            <v>-2209515.3200000003</v>
          </cell>
          <cell r="D109">
            <v>1089514.1600000001</v>
          </cell>
          <cell r="E109">
            <v>0</v>
          </cell>
          <cell r="F109">
            <v>1089514.1600000001</v>
          </cell>
          <cell r="G109">
            <v>-3299029.4800000004</v>
          </cell>
        </row>
        <row r="110">
          <cell r="A110" t="str">
            <v>5.1.01.05.02</v>
          </cell>
          <cell r="B110" t="str">
            <v>Contribuciones al seguro de pensiones</v>
          </cell>
          <cell r="C110">
            <v>-2220651.16</v>
          </cell>
          <cell r="D110">
            <v>1095060.58</v>
          </cell>
          <cell r="E110">
            <v>0</v>
          </cell>
          <cell r="F110">
            <v>1095060.58</v>
          </cell>
          <cell r="G110">
            <v>-3315711.74</v>
          </cell>
        </row>
        <row r="111">
          <cell r="A111" t="str">
            <v>5.1.01.05.03</v>
          </cell>
          <cell r="B111" t="str">
            <v>Contribuciones al seguro de riesgo laboral</v>
          </cell>
          <cell r="C111">
            <v>-344440.22000000003</v>
          </cell>
          <cell r="D111">
            <v>169820</v>
          </cell>
          <cell r="E111">
            <v>0</v>
          </cell>
          <cell r="F111">
            <v>169820</v>
          </cell>
          <cell r="G111">
            <v>-514260.22000000003</v>
          </cell>
        </row>
        <row r="112">
          <cell r="A112" t="str">
            <v>5.1.02.01.02</v>
          </cell>
          <cell r="B112" t="str">
            <v>Servicio telefónico de larga distancia</v>
          </cell>
          <cell r="C112">
            <v>-334097.28000000003</v>
          </cell>
          <cell r="D112">
            <v>175722.17</v>
          </cell>
          <cell r="E112">
            <v>0</v>
          </cell>
          <cell r="F112">
            <v>175722.17</v>
          </cell>
          <cell r="G112">
            <v>-509819.45000000007</v>
          </cell>
        </row>
        <row r="113">
          <cell r="A113" t="str">
            <v>5.1.02.01.03</v>
          </cell>
          <cell r="B113" t="str">
            <v>Teléfono local</v>
          </cell>
          <cell r="C113">
            <v>-440090.89</v>
          </cell>
          <cell r="D113">
            <v>325327</v>
          </cell>
          <cell r="E113">
            <v>0</v>
          </cell>
          <cell r="F113">
            <v>325327</v>
          </cell>
          <cell r="G113">
            <v>-765417.89</v>
          </cell>
        </row>
        <row r="114">
          <cell r="A114" t="str">
            <v>5.1.02.01.06</v>
          </cell>
          <cell r="B114" t="str">
            <v>Electricidad</v>
          </cell>
          <cell r="C114">
            <v>-809910.78999999992</v>
          </cell>
          <cell r="D114">
            <v>396132.61</v>
          </cell>
          <cell r="E114">
            <v>0</v>
          </cell>
          <cell r="F114">
            <v>396132.61</v>
          </cell>
          <cell r="G114">
            <v>-1206043.3999999999</v>
          </cell>
        </row>
        <row r="115">
          <cell r="A115" t="str">
            <v>5.1.02.01.07</v>
          </cell>
          <cell r="B115" t="str">
            <v>Agua</v>
          </cell>
          <cell r="C115">
            <v>-6000</v>
          </cell>
          <cell r="D115">
            <v>0</v>
          </cell>
          <cell r="E115">
            <v>0</v>
          </cell>
          <cell r="F115">
            <v>0</v>
          </cell>
          <cell r="G115">
            <v>-6000</v>
          </cell>
        </row>
        <row r="116">
          <cell r="A116" t="str">
            <v>5.1.02.01.08</v>
          </cell>
          <cell r="B116" t="str">
            <v>Recolección de Residuos Sólidos</v>
          </cell>
          <cell r="C116">
            <v>-23472</v>
          </cell>
          <cell r="D116">
            <v>27341</v>
          </cell>
          <cell r="E116">
            <v>0</v>
          </cell>
          <cell r="F116">
            <v>27341</v>
          </cell>
          <cell r="G116">
            <v>-50813</v>
          </cell>
        </row>
        <row r="117">
          <cell r="A117" t="str">
            <v>5.1.02.02.01</v>
          </cell>
          <cell r="B117" t="str">
            <v>Publicidad y propaganda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5.1.02.02.02</v>
          </cell>
          <cell r="B118" t="str">
            <v>Impresión y encuadernación</v>
          </cell>
          <cell r="C118">
            <v>-3573</v>
          </cell>
          <cell r="D118">
            <v>38940</v>
          </cell>
          <cell r="E118">
            <v>0</v>
          </cell>
          <cell r="F118">
            <v>38940</v>
          </cell>
          <cell r="G118">
            <v>-42513</v>
          </cell>
        </row>
        <row r="119">
          <cell r="A119" t="str">
            <v>5.1.02.03.01</v>
          </cell>
          <cell r="B119" t="str">
            <v>Viáticos dentro del país</v>
          </cell>
          <cell r="C119">
            <v>-583850</v>
          </cell>
          <cell r="D119">
            <v>127800</v>
          </cell>
          <cell r="E119">
            <v>0</v>
          </cell>
          <cell r="F119">
            <v>127800</v>
          </cell>
          <cell r="G119">
            <v>-711650</v>
          </cell>
        </row>
        <row r="120">
          <cell r="A120" t="str">
            <v>5.1.02.03.02</v>
          </cell>
          <cell r="B120" t="str">
            <v>Viáticos fuera del país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 t="str">
            <v>5.1.02.04.01</v>
          </cell>
          <cell r="B121" t="str">
            <v>Pasajes</v>
          </cell>
          <cell r="C121">
            <v>-17800</v>
          </cell>
          <cell r="D121">
            <v>584800</v>
          </cell>
          <cell r="E121">
            <v>0</v>
          </cell>
          <cell r="F121">
            <v>584800</v>
          </cell>
          <cell r="G121">
            <v>-602600</v>
          </cell>
        </row>
        <row r="122">
          <cell r="A122" t="str">
            <v>5.1.02.04.02</v>
          </cell>
          <cell r="B122" t="str">
            <v>Fletes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 t="str">
            <v>5.1.02.04.04</v>
          </cell>
          <cell r="B123" t="str">
            <v xml:space="preserve">Peajes 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 t="str">
            <v>5.1.02.04.05</v>
          </cell>
          <cell r="B124" t="str">
            <v>Servicios de manejo y embalaje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 t="str">
            <v>5.1.02.05.01.02</v>
          </cell>
          <cell r="B125" t="str">
            <v>Alquiler de edificios</v>
          </cell>
          <cell r="C125">
            <v>-307077.08999999997</v>
          </cell>
          <cell r="D125">
            <v>79277.119999999995</v>
          </cell>
          <cell r="E125">
            <v>0</v>
          </cell>
          <cell r="F125">
            <v>79277.119999999995</v>
          </cell>
          <cell r="G125">
            <v>-386354.20999999996</v>
          </cell>
        </row>
        <row r="126">
          <cell r="A126" t="str">
            <v>5.1.02.05.01.04</v>
          </cell>
          <cell r="B126" t="str">
            <v>Alquiler de maquinarias y equipos especializados</v>
          </cell>
          <cell r="C126">
            <v>0</v>
          </cell>
          <cell r="D126">
            <v>52563.1</v>
          </cell>
          <cell r="E126">
            <v>0</v>
          </cell>
          <cell r="F126">
            <v>52563.1</v>
          </cell>
          <cell r="G126">
            <v>-52563.1</v>
          </cell>
        </row>
        <row r="127">
          <cell r="A127" t="str">
            <v>5.1.02.05.01.99</v>
          </cell>
          <cell r="B127" t="str">
            <v>Otros alquileres</v>
          </cell>
          <cell r="C127">
            <v>-92600.5</v>
          </cell>
          <cell r="D127">
            <v>0</v>
          </cell>
          <cell r="E127">
            <v>0</v>
          </cell>
          <cell r="F127">
            <v>0</v>
          </cell>
          <cell r="G127">
            <v>-92600.5</v>
          </cell>
        </row>
        <row r="128">
          <cell r="A128" t="str">
            <v>5.1.02.06.01</v>
          </cell>
          <cell r="B128" t="str">
            <v>Seguro de bienes inmuebles</v>
          </cell>
          <cell r="C128">
            <v>-442756.92</v>
          </cell>
          <cell r="D128">
            <v>105613.92</v>
          </cell>
          <cell r="E128">
            <v>0</v>
          </cell>
          <cell r="F128">
            <v>105613.92</v>
          </cell>
          <cell r="G128">
            <v>-548370.84</v>
          </cell>
        </row>
        <row r="129">
          <cell r="A129" t="str">
            <v>5.1.02.06.02</v>
          </cell>
          <cell r="B129" t="str">
            <v>Seguro de bienes muebles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 t="str">
            <v>5.1.02.06.03</v>
          </cell>
          <cell r="B130" t="str">
            <v>Seguro de personas</v>
          </cell>
          <cell r="C130">
            <v>-85536.449999999983</v>
          </cell>
          <cell r="D130">
            <v>11827.46</v>
          </cell>
          <cell r="E130">
            <v>3430.16</v>
          </cell>
          <cell r="F130">
            <v>8397.2999999999993</v>
          </cell>
          <cell r="G130">
            <v>-93933.749999999985</v>
          </cell>
        </row>
        <row r="131">
          <cell r="A131" t="str">
            <v>5.1.02.07.01.01</v>
          </cell>
          <cell r="B131" t="str">
            <v>Reparaciones y obras menores en edificaciones</v>
          </cell>
          <cell r="C131">
            <v>-1133496.6000000001</v>
          </cell>
          <cell r="D131">
            <v>395720</v>
          </cell>
          <cell r="E131">
            <v>0</v>
          </cell>
          <cell r="F131">
            <v>395720</v>
          </cell>
          <cell r="G131">
            <v>-1529216.6</v>
          </cell>
        </row>
        <row r="132">
          <cell r="A132" t="str">
            <v>5.1.02.07.02.01</v>
          </cell>
          <cell r="B132" t="str">
            <v>Mantenimiento y reparación de equipos de transporte, tracción y elevación</v>
          </cell>
          <cell r="C132">
            <v>-585380.30000000005</v>
          </cell>
          <cell r="D132">
            <v>0</v>
          </cell>
          <cell r="E132">
            <v>0</v>
          </cell>
          <cell r="F132">
            <v>0</v>
          </cell>
          <cell r="G132">
            <v>-585380.30000000005</v>
          </cell>
        </row>
        <row r="133">
          <cell r="A133" t="str">
            <v>5.1.02.07.02.04</v>
          </cell>
          <cell r="B133" t="str">
            <v xml:space="preserve">Mantenimiento y reparación de equipos y mobiliarios de oficina y alojamiento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5.1.02.07.02.99</v>
          </cell>
          <cell r="B134" t="str">
            <v>Otros mantenimiento y reparaciones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5.1.02.08.01</v>
          </cell>
          <cell r="B135" t="str">
            <v>Estudios de ingeniería, arquitectura, investigaciones y análisis de factibilidad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5.1.02.08.02</v>
          </cell>
          <cell r="B136" t="str">
            <v>Servicios jurídicos</v>
          </cell>
          <cell r="C136">
            <v>0</v>
          </cell>
          <cell r="D136">
            <v>5900</v>
          </cell>
          <cell r="E136">
            <v>0</v>
          </cell>
          <cell r="F136">
            <v>5900</v>
          </cell>
          <cell r="G136">
            <v>-5900</v>
          </cell>
        </row>
        <row r="137">
          <cell r="A137" t="str">
            <v>5.1.02.08.03</v>
          </cell>
          <cell r="B137" t="str">
            <v>Servicios contables y de auditoría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5.1.02.08.04</v>
          </cell>
          <cell r="B138" t="str">
            <v>Servicios de capacitación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5.1.02.08.05</v>
          </cell>
          <cell r="B139" t="str">
            <v>Servicio de informática y sistemas computarizados</v>
          </cell>
          <cell r="C139">
            <v>0</v>
          </cell>
          <cell r="D139">
            <v>395300</v>
          </cell>
          <cell r="E139">
            <v>0</v>
          </cell>
          <cell r="F139">
            <v>395300</v>
          </cell>
          <cell r="G139">
            <v>-395300</v>
          </cell>
        </row>
        <row r="140">
          <cell r="A140" t="str">
            <v>5.1.02.08.06</v>
          </cell>
          <cell r="B140" t="str">
            <v>Servicios sanitarios, médicos y veterinarios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 t="str">
            <v>5.1.02.08.99</v>
          </cell>
          <cell r="B141" t="str">
            <v>Otros servicios técnicos y profesionales</v>
          </cell>
          <cell r="C141">
            <v>-17000</v>
          </cell>
          <cell r="D141">
            <v>196734.12</v>
          </cell>
          <cell r="E141">
            <v>0</v>
          </cell>
          <cell r="F141">
            <v>196734.12</v>
          </cell>
          <cell r="G141">
            <v>-213734.12</v>
          </cell>
        </row>
        <row r="142">
          <cell r="A142" t="str">
            <v>5.1.02.09.01</v>
          </cell>
          <cell r="B142" t="str">
            <v>Servicios de alimentación</v>
          </cell>
          <cell r="C142">
            <v>-4513.5</v>
          </cell>
          <cell r="D142">
            <v>0</v>
          </cell>
          <cell r="E142">
            <v>0</v>
          </cell>
          <cell r="F142">
            <v>0</v>
          </cell>
          <cell r="G142">
            <v>-4513.5</v>
          </cell>
        </row>
        <row r="143">
          <cell r="A143" t="str">
            <v>5.1.02.09.03</v>
          </cell>
          <cell r="B143" t="str">
            <v>Servicios de Catering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5.1.02.99.05.01</v>
          </cell>
          <cell r="B144" t="str">
            <v>Servicios de fumigación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5.1.02.99.05.02</v>
          </cell>
          <cell r="B145" t="str">
            <v>Servicios de Lavandería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5.1.02.99.05.03</v>
          </cell>
          <cell r="B146" t="str">
            <v>Servicios de Limpieza e higiene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</row>
        <row r="147">
          <cell r="A147" t="str">
            <v>5.1.02.99.06.01</v>
          </cell>
          <cell r="B147" t="str">
            <v>Servicios de Organización de eventos generales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</row>
        <row r="148">
          <cell r="A148" t="str">
            <v>5.1.03.01.01</v>
          </cell>
          <cell r="B148" t="str">
            <v>Alimentos y bebidas para personas y animales consumidos</v>
          </cell>
          <cell r="C148">
            <v>-97834.266026690195</v>
          </cell>
          <cell r="D148">
            <v>121574.46431122118</v>
          </cell>
          <cell r="E148">
            <v>0</v>
          </cell>
          <cell r="F148">
            <v>121574.46431122118</v>
          </cell>
          <cell r="G148">
            <v>-219408.73033791137</v>
          </cell>
        </row>
        <row r="149">
          <cell r="A149" t="str">
            <v>5.1.03.01.02</v>
          </cell>
          <cell r="B149" t="str">
            <v>Productos agroforestales y pecuarios consumidos</v>
          </cell>
          <cell r="C149">
            <v>-210010.01</v>
          </cell>
          <cell r="D149">
            <v>0</v>
          </cell>
          <cell r="E149">
            <v>0</v>
          </cell>
          <cell r="F149">
            <v>0</v>
          </cell>
          <cell r="G149">
            <v>-210010.01</v>
          </cell>
        </row>
        <row r="150">
          <cell r="A150" t="str">
            <v>5.1.03.02.01</v>
          </cell>
          <cell r="B150" t="str">
            <v>Hilados y telas consumidos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5.1.03.02.02</v>
          </cell>
          <cell r="B151" t="str">
            <v>Acabados textiles consumidos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5.1.03.02.03</v>
          </cell>
          <cell r="B152" t="str">
            <v>Prendas de vestir consumidas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</row>
        <row r="153">
          <cell r="A153" t="str">
            <v>5.1.03.03.01</v>
          </cell>
          <cell r="B153" t="str">
            <v>Papel de escritorio consumido</v>
          </cell>
          <cell r="C153">
            <v>-39004.990000000005</v>
          </cell>
          <cell r="D153">
            <v>27540</v>
          </cell>
          <cell r="E153">
            <v>0</v>
          </cell>
          <cell r="F153">
            <v>27540</v>
          </cell>
          <cell r="G153">
            <v>-66544.990000000005</v>
          </cell>
        </row>
        <row r="154">
          <cell r="A154" t="str">
            <v>5.1.03.03.02</v>
          </cell>
          <cell r="B154" t="str">
            <v>Productos de papel y cartón consumidos</v>
          </cell>
          <cell r="C154">
            <v>-37949.174272306482</v>
          </cell>
          <cell r="D154">
            <v>15707.397938512413</v>
          </cell>
          <cell r="E154">
            <v>0</v>
          </cell>
          <cell r="F154">
            <v>15707.397938512413</v>
          </cell>
          <cell r="G154">
            <v>-53656.572210818893</v>
          </cell>
        </row>
        <row r="155">
          <cell r="A155" t="str">
            <v>5.1.03.03.03</v>
          </cell>
          <cell r="B155" t="str">
            <v>Productos de artes gráficas consumidos</v>
          </cell>
          <cell r="C155">
            <v>-1000</v>
          </cell>
          <cell r="D155">
            <v>0</v>
          </cell>
          <cell r="E155">
            <v>0</v>
          </cell>
          <cell r="F155">
            <v>0</v>
          </cell>
          <cell r="G155">
            <v>-1000</v>
          </cell>
        </row>
        <row r="156">
          <cell r="A156" t="str">
            <v>5.1.03.03.04</v>
          </cell>
          <cell r="B156" t="str">
            <v>Libros, revistas y periódicos consumidos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5.1.03.05.01</v>
          </cell>
          <cell r="B157" t="str">
            <v>Utiles menores  medicos-quirurgicos consumidos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5.1.03.06.03</v>
          </cell>
          <cell r="B158" t="str">
            <v>Llantas y neumáticos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 t="str">
            <v>5.1.03.06.06</v>
          </cell>
          <cell r="B159" t="str">
            <v>Plasticos consumidos</v>
          </cell>
          <cell r="C159">
            <v>-15596.88730103297</v>
          </cell>
          <cell r="D159">
            <v>8890.016041807392</v>
          </cell>
          <cell r="E159">
            <v>0</v>
          </cell>
          <cell r="F159">
            <v>8890.016041807392</v>
          </cell>
          <cell r="G159">
            <v>-24486.903342840364</v>
          </cell>
        </row>
        <row r="160">
          <cell r="A160" t="str">
            <v>5.1.03.07.01</v>
          </cell>
          <cell r="B160" t="str">
            <v>Productos de cemento, cal, asbesto, yeso y arcilla</v>
          </cell>
          <cell r="C160">
            <v>-705.01</v>
          </cell>
          <cell r="D160">
            <v>0</v>
          </cell>
          <cell r="E160">
            <v>0</v>
          </cell>
          <cell r="F160">
            <v>0</v>
          </cell>
          <cell r="G160">
            <v>-705.01</v>
          </cell>
        </row>
        <row r="161">
          <cell r="A161" t="str">
            <v>5.1.03.07.02</v>
          </cell>
          <cell r="B161" t="str">
            <v>Productos de vidrio, loza y porcelana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 t="str">
            <v>5.1.03.07.03</v>
          </cell>
          <cell r="B162" t="str">
            <v>Productos metalicos y derivados</v>
          </cell>
          <cell r="C162">
            <v>-9739.0300000000007</v>
          </cell>
          <cell r="D162">
            <v>0</v>
          </cell>
          <cell r="E162">
            <v>0</v>
          </cell>
          <cell r="F162">
            <v>0</v>
          </cell>
          <cell r="G162">
            <v>-9739.0300000000007</v>
          </cell>
        </row>
        <row r="163">
          <cell r="A163" t="str">
            <v>5.1.03.08.01</v>
          </cell>
          <cell r="B163" t="str">
            <v>Combustibles consumidos</v>
          </cell>
          <cell r="C163">
            <v>-1087386.3199999998</v>
          </cell>
          <cell r="D163">
            <v>495000</v>
          </cell>
          <cell r="E163">
            <v>0</v>
          </cell>
          <cell r="F163">
            <v>495000</v>
          </cell>
          <cell r="G163">
            <v>-1582386.3199999998</v>
          </cell>
        </row>
        <row r="164">
          <cell r="A164" t="str">
            <v>5.1.03.08.02</v>
          </cell>
          <cell r="B164" t="str">
            <v>Lubricantes consumidos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5.1.03.09.99</v>
          </cell>
          <cell r="B165" t="str">
            <v>Otros materiales y suministros de defensa, orden público, protección y seguridad consumidos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 t="str">
            <v>5.1.03.10.01</v>
          </cell>
          <cell r="B166" t="str">
            <v>Materiales para limpieza consumidos</v>
          </cell>
          <cell r="C166">
            <v>-108947.22389328573</v>
          </cell>
          <cell r="D166">
            <v>58518.287602662655</v>
          </cell>
          <cell r="E166">
            <v>0</v>
          </cell>
          <cell r="F166">
            <v>58518.287602662655</v>
          </cell>
          <cell r="G166">
            <v>-167465.51149594839</v>
          </cell>
        </row>
        <row r="167">
          <cell r="A167" t="str">
            <v>5.1.03.10.02</v>
          </cell>
          <cell r="B167" t="str">
            <v>Útiles de escritorio, oficina informática y enseñanza consumidos</v>
          </cell>
          <cell r="C167">
            <v>-339128.88487754948</v>
          </cell>
          <cell r="D167">
            <v>492467.05014419928</v>
          </cell>
          <cell r="E167">
            <v>0</v>
          </cell>
          <cell r="F167">
            <v>492467.05014419928</v>
          </cell>
          <cell r="G167">
            <v>-831595.93502174877</v>
          </cell>
        </row>
        <row r="168">
          <cell r="A168" t="str">
            <v>5.1.03.10.04</v>
          </cell>
          <cell r="B168" t="str">
            <v>Útiles de cocina y comedor consumidos</v>
          </cell>
          <cell r="C168">
            <v>-13206.310396078277</v>
          </cell>
          <cell r="D168">
            <v>11875.049858850789</v>
          </cell>
          <cell r="E168">
            <v>0</v>
          </cell>
          <cell r="F168">
            <v>11875.049858850789</v>
          </cell>
          <cell r="G168">
            <v>-25081.360254929066</v>
          </cell>
        </row>
        <row r="169">
          <cell r="A169" t="str">
            <v>5.1.03.10.05</v>
          </cell>
          <cell r="B169" t="str">
            <v>Productos eléctricos y afines consumidos</v>
          </cell>
          <cell r="C169">
            <v>-63715.350559845559</v>
          </cell>
          <cell r="D169">
            <v>252998.91878378377</v>
          </cell>
          <cell r="E169">
            <v>0</v>
          </cell>
          <cell r="F169">
            <v>252998.91878378377</v>
          </cell>
          <cell r="G169">
            <v>-316714.2693436293</v>
          </cell>
        </row>
        <row r="170">
          <cell r="A170" t="str">
            <v>5.1.03.10.99</v>
          </cell>
          <cell r="B170" t="str">
            <v>Productos y útiles varios no identificados precedentemente (.)</v>
          </cell>
          <cell r="C170">
            <v>-118365.99</v>
          </cell>
          <cell r="D170">
            <v>0</v>
          </cell>
          <cell r="E170">
            <v>0</v>
          </cell>
          <cell r="F170">
            <v>0</v>
          </cell>
          <cell r="G170">
            <v>-118365.99</v>
          </cell>
        </row>
        <row r="171">
          <cell r="A171" t="str">
            <v>5.1.04.01.01.01</v>
          </cell>
          <cell r="B171" t="str">
            <v>Depreciaciones de edificios</v>
          </cell>
          <cell r="C171">
            <v>0</v>
          </cell>
          <cell r="D171">
            <v>64645.279999999999</v>
          </cell>
          <cell r="E171">
            <v>0</v>
          </cell>
          <cell r="F171">
            <v>64645.279999999999</v>
          </cell>
          <cell r="G171">
            <v>-64645.279999999999</v>
          </cell>
        </row>
        <row r="172">
          <cell r="A172" t="str">
            <v>5.1.04.01.01.02</v>
          </cell>
          <cell r="B172" t="str">
            <v>Depreciaciones de equipos de transporte, tracción y elevación</v>
          </cell>
          <cell r="C172">
            <v>-1.0000001173466444E-2</v>
          </cell>
          <cell r="D172">
            <v>1197437.69</v>
          </cell>
          <cell r="E172">
            <v>0</v>
          </cell>
          <cell r="F172">
            <v>1197437.69</v>
          </cell>
          <cell r="G172">
            <v>-1197437.7000000011</v>
          </cell>
        </row>
        <row r="173">
          <cell r="A173" t="str">
            <v>5.1.04.01.01.03</v>
          </cell>
          <cell r="B173" t="str">
            <v>Depreciaciones de maquinarias y equipos especializados</v>
          </cell>
          <cell r="C173">
            <v>9.9999999999909051E-3</v>
          </cell>
          <cell r="D173">
            <v>12240.039999999999</v>
          </cell>
          <cell r="E173">
            <v>0</v>
          </cell>
          <cell r="F173">
            <v>12240.039999999999</v>
          </cell>
          <cell r="G173">
            <v>-12240.029999999999</v>
          </cell>
        </row>
        <row r="174">
          <cell r="A174" t="str">
            <v>5.1.04.01.01.04</v>
          </cell>
          <cell r="B174" t="str">
            <v>Depreciaciones de equipos e instrumentos medicos, cientifico y de laboratorio</v>
          </cell>
          <cell r="C174">
            <v>707.93</v>
          </cell>
          <cell r="D174">
            <v>4746.1499999999996</v>
          </cell>
          <cell r="E174">
            <v>0</v>
          </cell>
          <cell r="F174">
            <v>4746.1499999999996</v>
          </cell>
          <cell r="G174">
            <v>-4038.22</v>
          </cell>
        </row>
        <row r="175">
          <cell r="A175" t="str">
            <v>5.1.04.01.01.05</v>
          </cell>
          <cell r="B175" t="str">
            <v>Depreciaciones de equipos y mobiliario de oficina y alojamiento</v>
          </cell>
          <cell r="C175">
            <v>-303.25999999999476</v>
          </cell>
          <cell r="D175">
            <v>869615.00000000012</v>
          </cell>
          <cell r="E175">
            <v>0</v>
          </cell>
          <cell r="F175">
            <v>869615.00000000012</v>
          </cell>
          <cell r="G175">
            <v>-869918.26000000013</v>
          </cell>
        </row>
        <row r="176">
          <cell r="A176" t="str">
            <v>5.1.04.01.01.06</v>
          </cell>
          <cell r="B176" t="str">
            <v>Depreciacion de equipos y mobiliarios educacional , deportivo y recreativo</v>
          </cell>
          <cell r="C176">
            <v>0</v>
          </cell>
          <cell r="D176">
            <v>24932.019999999997</v>
          </cell>
          <cell r="E176">
            <v>0</v>
          </cell>
          <cell r="F176">
            <v>24932.019999999997</v>
          </cell>
          <cell r="G176">
            <v>-24932.019999999997</v>
          </cell>
        </row>
        <row r="177">
          <cell r="A177" t="str">
            <v>5.1.04.01.01.07</v>
          </cell>
          <cell r="B177" t="str">
            <v>Depreciacion de equipos de defensa y seguridad y orden publico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 t="str">
            <v>5.1.04.01.01.09</v>
          </cell>
          <cell r="B178" t="str">
            <v>Depreciaciones de equipos de computo</v>
          </cell>
          <cell r="C178">
            <v>-15563.559999999998</v>
          </cell>
          <cell r="D178">
            <v>0</v>
          </cell>
          <cell r="E178">
            <v>15563.56</v>
          </cell>
          <cell r="F178">
            <v>-15563.56</v>
          </cell>
          <cell r="G178">
            <v>0</v>
          </cell>
        </row>
        <row r="179">
          <cell r="A179" t="str">
            <v>5.1.04.01.01.10</v>
          </cell>
          <cell r="B179" t="str">
            <v xml:space="preserve">Depreciacion de Electrodomesticos </v>
          </cell>
          <cell r="C179">
            <v>-166.61000000000058</v>
          </cell>
          <cell r="D179">
            <v>0</v>
          </cell>
          <cell r="E179">
            <v>166.61000000000101</v>
          </cell>
          <cell r="F179">
            <v>-166.61000000000101</v>
          </cell>
          <cell r="G179">
            <v>4.2632564145606011E-13</v>
          </cell>
        </row>
        <row r="180">
          <cell r="A180" t="str">
            <v>5.1.04.01.01.11</v>
          </cell>
          <cell r="B180" t="str">
            <v>Depreciaciones de muebles de alojamiento</v>
          </cell>
          <cell r="C180">
            <v>-151.41999999999985</v>
          </cell>
          <cell r="D180">
            <v>0</v>
          </cell>
          <cell r="E180">
            <v>151.41999999999999</v>
          </cell>
          <cell r="F180">
            <v>-151.41999999999999</v>
          </cell>
          <cell r="G180">
            <v>0</v>
          </cell>
        </row>
        <row r="181">
          <cell r="A181" t="str">
            <v>5.1.04.01.01.12</v>
          </cell>
          <cell r="B181" t="str">
            <v xml:space="preserve">Depreciaciones de Otros equipos y mobiliario de oficina y alojamiento </v>
          </cell>
          <cell r="C181">
            <v>-598.70999999999913</v>
          </cell>
          <cell r="D181">
            <v>0</v>
          </cell>
          <cell r="E181">
            <v>598.70999999999901</v>
          </cell>
          <cell r="F181">
            <v>-598.70999999999901</v>
          </cell>
          <cell r="G181">
            <v>0</v>
          </cell>
        </row>
        <row r="182">
          <cell r="A182" t="str">
            <v>5.1.04.01.01.13</v>
          </cell>
          <cell r="B182" t="str">
            <v>Camaras fotograficas y video</v>
          </cell>
          <cell r="C182">
            <v>-1.0000000000218279E-2</v>
          </cell>
          <cell r="D182">
            <v>0</v>
          </cell>
          <cell r="E182">
            <v>1.00000000002183E-2</v>
          </cell>
          <cell r="F182">
            <v>-1.00000000002183E-2</v>
          </cell>
          <cell r="G182">
            <v>2.0816681711721685E-17</v>
          </cell>
        </row>
        <row r="183">
          <cell r="A183" t="str">
            <v>5.1.04.01.01.14</v>
          </cell>
          <cell r="B183" t="str">
            <v>Sistemas de aire acondicionado, calefaccion y refrigeracion industrial y comercial- Depreciacion</v>
          </cell>
          <cell r="C183">
            <v>-38.049999999999955</v>
          </cell>
          <cell r="D183">
            <v>0</v>
          </cell>
          <cell r="E183">
            <v>38.049999999999997</v>
          </cell>
          <cell r="F183">
            <v>-38.049999999999997</v>
          </cell>
          <cell r="G183">
            <v>0</v>
          </cell>
        </row>
        <row r="184">
          <cell r="A184" t="str">
            <v>5.1.04.01.01.15</v>
          </cell>
          <cell r="B184" t="str">
            <v>Equipos de comunicación, telecomunicaciones y señalamiento- Deprecaicion acumulada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 t="str">
            <v>5.1.04.01.01.16</v>
          </cell>
          <cell r="B185" t="str">
            <v>Equipos de generacion electrica, aparatos y accesorios electricos- Depreciaciones acumuladas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5.1.04.01.01.99</v>
          </cell>
          <cell r="B186" t="str">
            <v>Depreciaciones de otras propiedades, planta y equipos</v>
          </cell>
          <cell r="C186">
            <v>0</v>
          </cell>
          <cell r="D186">
            <v>3890.5199999999995</v>
          </cell>
          <cell r="E186">
            <v>0</v>
          </cell>
          <cell r="F186">
            <v>3890.5199999999995</v>
          </cell>
          <cell r="G186">
            <v>-3890.5199999999995</v>
          </cell>
        </row>
        <row r="187">
          <cell r="A187" t="str">
            <v>5.1.04.02.05.03</v>
          </cell>
          <cell r="B187" t="str">
            <v>Amortizaciones de programas de informática y base de datos</v>
          </cell>
          <cell r="C187">
            <v>0</v>
          </cell>
          <cell r="D187">
            <v>486425.98</v>
          </cell>
          <cell r="E187">
            <v>0</v>
          </cell>
          <cell r="F187">
            <v>486425.98</v>
          </cell>
          <cell r="G187">
            <v>-486425.98</v>
          </cell>
        </row>
        <row r="188">
          <cell r="A188" t="str">
            <v>5.1.05.01.01</v>
          </cell>
          <cell r="B188" t="str">
            <v>Deterioro y pérdidas de alimentos y productos agroforestales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5.1.05.01.02</v>
          </cell>
          <cell r="B189" t="str">
            <v>Deterioro y pérdidas de textiles y vestuarios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5.1.05.01.03</v>
          </cell>
          <cell r="B190" t="str">
            <v>Deterioro y pérdidas de productos de papel, cartón e impresos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5.1.05.01.04</v>
          </cell>
          <cell r="B191" t="str">
            <v>Deterioro y pérdidas de materiales y útiles médicos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 t="str">
            <v>5.1.06.01.01.06</v>
          </cell>
          <cell r="B192" t="str">
            <v>Deterioro de equipos y mobiliarios de oficina y alojamiento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5.2.01.04.01</v>
          </cell>
          <cell r="B193" t="str">
            <v>Subvenciones a empresas del sector privado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A194" t="str">
            <v>5.2.01.04.03</v>
          </cell>
          <cell r="B194" t="str">
            <v>Subvenciones a instituciones públicas financieras no monetarias</v>
          </cell>
          <cell r="C194">
            <v>-20000</v>
          </cell>
          <cell r="D194">
            <v>0</v>
          </cell>
          <cell r="E194">
            <v>0</v>
          </cell>
          <cell r="F194">
            <v>0</v>
          </cell>
          <cell r="G194">
            <v>-20000</v>
          </cell>
        </row>
        <row r="195">
          <cell r="A195" t="str">
            <v>5.2.01.04.04</v>
          </cell>
          <cell r="B195" t="str">
            <v>Subvenciones a instituciones públicas financieras monetarias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 t="str">
            <v>5.4.09.99</v>
          </cell>
          <cell r="B196" t="str">
            <v>Otros gastos financieros varios</v>
          </cell>
          <cell r="C196">
            <v>-11919.42</v>
          </cell>
          <cell r="D196">
            <v>20432.27</v>
          </cell>
          <cell r="E196">
            <v>0</v>
          </cell>
          <cell r="F196">
            <v>20432.27</v>
          </cell>
          <cell r="G196">
            <v>-32351.690000000002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8:O444"/>
  <sheetViews>
    <sheetView tabSelected="1" view="pageBreakPreview" zoomScaleNormal="100" zoomScaleSheetLayoutView="100" workbookViewId="0">
      <selection activeCell="J175" sqref="J112:N175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8.140625" style="2" customWidth="1"/>
    <col min="5" max="5" width="23.140625" style="3" customWidth="1"/>
    <col min="6" max="6" width="2.5703125" style="1" customWidth="1"/>
    <col min="7" max="7" width="3.5703125" style="1" customWidth="1"/>
    <col min="8" max="8" width="22.7109375" style="1" customWidth="1"/>
    <col min="9" max="9" width="21.7109375" style="1" customWidth="1"/>
    <col min="10" max="10" width="19.5703125" customWidth="1"/>
    <col min="11" max="11" width="18.140625" bestFit="1" customWidth="1"/>
    <col min="12" max="12" width="20.28515625" style="4" customWidth="1"/>
    <col min="13" max="13" width="18" customWidth="1"/>
    <col min="14" max="256" width="11.42578125" customWidth="1"/>
  </cols>
  <sheetData>
    <row r="8" spans="1:12" x14ac:dyDescent="0.25">
      <c r="A8" s="5" t="s">
        <v>0</v>
      </c>
      <c r="B8" s="5"/>
      <c r="C8" s="5"/>
      <c r="D8" s="5"/>
      <c r="E8" s="5"/>
    </row>
    <row r="9" spans="1:12" x14ac:dyDescent="0.25">
      <c r="A9" s="5" t="s">
        <v>1</v>
      </c>
      <c r="B9" s="5"/>
      <c r="C9" s="5"/>
      <c r="D9" s="5"/>
      <c r="E9" s="5"/>
      <c r="L9" s="6"/>
    </row>
    <row r="10" spans="1:12" x14ac:dyDescent="0.25">
      <c r="A10" s="5" t="s">
        <v>2</v>
      </c>
      <c r="B10" s="5"/>
      <c r="C10" s="5"/>
      <c r="D10" s="5"/>
      <c r="E10" s="5"/>
      <c r="L10" s="6"/>
    </row>
    <row r="11" spans="1:12" x14ac:dyDescent="0.25">
      <c r="A11" s="5" t="s">
        <v>3</v>
      </c>
      <c r="B11" s="5"/>
      <c r="C11" s="5"/>
      <c r="D11" s="5"/>
      <c r="E11" s="5"/>
      <c r="L11" s="6"/>
    </row>
    <row r="12" spans="1:12" x14ac:dyDescent="0.25">
      <c r="A12" s="7"/>
      <c r="B12" s="7"/>
      <c r="C12" s="7"/>
      <c r="D12" s="8"/>
      <c r="E12" s="7"/>
      <c r="L12" s="6"/>
    </row>
    <row r="13" spans="1:12" x14ac:dyDescent="0.25">
      <c r="A13" s="7"/>
      <c r="B13" s="7"/>
      <c r="C13" s="7"/>
      <c r="D13" s="8"/>
      <c r="E13" s="7"/>
      <c r="L13" s="6"/>
    </row>
    <row r="14" spans="1:12" x14ac:dyDescent="0.25">
      <c r="A14" s="7"/>
      <c r="B14" s="7"/>
      <c r="C14" s="7"/>
      <c r="D14" s="8"/>
      <c r="E14" s="7"/>
      <c r="L14" s="6"/>
    </row>
    <row r="15" spans="1:12" x14ac:dyDescent="0.25">
      <c r="B15" s="9"/>
      <c r="C15" s="10"/>
      <c r="D15" s="11"/>
      <c r="E15" s="12"/>
      <c r="L15" s="6"/>
    </row>
    <row r="16" spans="1:12" x14ac:dyDescent="0.25">
      <c r="A16" s="13">
        <v>1</v>
      </c>
      <c r="B16" s="14" t="s">
        <v>4</v>
      </c>
      <c r="C16" s="9"/>
      <c r="D16" s="15"/>
      <c r="E16" s="16">
        <f>E17+E77</f>
        <v>110059861.17681746</v>
      </c>
      <c r="H16" s="17"/>
      <c r="I16" s="17"/>
      <c r="L16" s="6"/>
    </row>
    <row r="17" spans="1:12" x14ac:dyDescent="0.25">
      <c r="A17" s="13">
        <v>1.1000000000000001</v>
      </c>
      <c r="B17" s="14" t="s">
        <v>5</v>
      </c>
      <c r="C17" s="9"/>
      <c r="D17" s="11"/>
      <c r="E17" s="18">
        <f>E18</f>
        <v>59877455.906817451</v>
      </c>
      <c r="G17" s="17"/>
      <c r="H17" s="17"/>
      <c r="I17" s="17"/>
      <c r="L17" s="6"/>
    </row>
    <row r="18" spans="1:12" x14ac:dyDescent="0.25">
      <c r="A18" s="19" t="s">
        <v>6</v>
      </c>
      <c r="B18" s="20" t="s">
        <v>7</v>
      </c>
      <c r="C18" s="21"/>
      <c r="D18" s="11"/>
      <c r="E18" s="22">
        <f>E19+E23+E36+E63</f>
        <v>59877455.906817451</v>
      </c>
      <c r="L18" s="6"/>
    </row>
    <row r="19" spans="1:12" x14ac:dyDescent="0.25">
      <c r="A19" s="19" t="s">
        <v>8</v>
      </c>
      <c r="B19" s="20" t="s">
        <v>9</v>
      </c>
      <c r="C19" s="10"/>
      <c r="D19" s="22">
        <f>D20</f>
        <v>130000.00000000001</v>
      </c>
      <c r="E19" s="22">
        <f>+D20</f>
        <v>130000.00000000001</v>
      </c>
      <c r="H19" s="17"/>
      <c r="K19" s="23"/>
      <c r="L19" s="6"/>
    </row>
    <row r="20" spans="1:12" x14ac:dyDescent="0.25">
      <c r="A20" s="24" t="s">
        <v>10</v>
      </c>
      <c r="B20" s="25" t="s">
        <v>11</v>
      </c>
      <c r="C20" s="10"/>
      <c r="D20" s="26">
        <f>SUM(D21:D22)</f>
        <v>130000.00000000001</v>
      </c>
      <c r="E20" s="26"/>
      <c r="L20" s="6"/>
    </row>
    <row r="21" spans="1:12" x14ac:dyDescent="0.25">
      <c r="A21" s="24" t="s">
        <v>12</v>
      </c>
      <c r="B21" s="25" t="s">
        <v>13</v>
      </c>
      <c r="C21" s="10"/>
      <c r="D21" s="26">
        <f>+IFERROR(VLOOKUP(A21,'[1]BALANCE DE COMPROBACION'!$A$4:$G$196,7,FALSE),0)</f>
        <v>0</v>
      </c>
      <c r="E21" s="26"/>
      <c r="L21" s="6"/>
    </row>
    <row r="22" spans="1:12" x14ac:dyDescent="0.25">
      <c r="A22" s="24" t="s">
        <v>14</v>
      </c>
      <c r="B22" s="25" t="s">
        <v>15</v>
      </c>
      <c r="C22" s="27"/>
      <c r="D22" s="26">
        <f>+IFERROR(VLOOKUP(A22,'[1]BALANCE DE COMPROBACION'!$A$4:$G$196,7,FALSE),0)</f>
        <v>130000.00000000001</v>
      </c>
      <c r="E22" s="26"/>
      <c r="L22" s="6"/>
    </row>
    <row r="23" spans="1:12" x14ac:dyDescent="0.25">
      <c r="A23" s="19" t="s">
        <v>16</v>
      </c>
      <c r="B23" s="14" t="s">
        <v>17</v>
      </c>
      <c r="C23" s="28"/>
      <c r="D23" s="11"/>
      <c r="E23" s="22">
        <f>D24+D29</f>
        <v>48647177.690000005</v>
      </c>
      <c r="H23" s="17"/>
      <c r="L23" s="6"/>
    </row>
    <row r="24" spans="1:12" x14ac:dyDescent="0.25">
      <c r="A24" s="19" t="s">
        <v>18</v>
      </c>
      <c r="B24" s="14" t="s">
        <v>19</v>
      </c>
      <c r="C24" s="28"/>
      <c r="D24" s="29">
        <f>D25</f>
        <v>44833020.450000003</v>
      </c>
      <c r="E24" s="22"/>
      <c r="H24" s="17"/>
      <c r="L24" s="6"/>
    </row>
    <row r="25" spans="1:12" ht="25.5" x14ac:dyDescent="0.25">
      <c r="A25" s="24" t="s">
        <v>20</v>
      </c>
      <c r="B25" s="14" t="s">
        <v>21</v>
      </c>
      <c r="C25" s="28"/>
      <c r="D25" s="29">
        <f>SUM(D26:D28)</f>
        <v>44833020.450000003</v>
      </c>
      <c r="E25" s="22"/>
      <c r="H25" s="17"/>
      <c r="L25" s="6"/>
    </row>
    <row r="26" spans="1:12" ht="25.5" x14ac:dyDescent="0.25">
      <c r="A26" s="24" t="s">
        <v>22</v>
      </c>
      <c r="B26" s="30" t="s">
        <v>23</v>
      </c>
      <c r="C26" s="28"/>
      <c r="D26" s="26">
        <f>+IFERROR(VLOOKUP(A26,'[1]BALANCE DE COMPROBACION'!$A$4:$G$196,7,FALSE),0)</f>
        <v>50000</v>
      </c>
      <c r="E26" s="22"/>
      <c r="H26" s="17"/>
      <c r="I26" s="31"/>
      <c r="J26" s="23"/>
      <c r="K26" s="23"/>
      <c r="L26" s="6"/>
    </row>
    <row r="27" spans="1:12" ht="25.5" x14ac:dyDescent="0.25">
      <c r="A27" s="24" t="s">
        <v>24</v>
      </c>
      <c r="B27" s="30" t="s">
        <v>25</v>
      </c>
      <c r="C27" s="28"/>
      <c r="D27" s="26">
        <f>+IFERROR(VLOOKUP(A27,'[1]BALANCE DE COMPROBACION'!$A$4:$G$196,7,FALSE),0)</f>
        <v>44129947.190000005</v>
      </c>
      <c r="E27" s="22"/>
      <c r="H27" s="17"/>
      <c r="J27" s="32"/>
      <c r="L27" s="6"/>
    </row>
    <row r="28" spans="1:12" ht="25.5" x14ac:dyDescent="0.25">
      <c r="A28" s="24" t="s">
        <v>26</v>
      </c>
      <c r="B28" s="30" t="s">
        <v>27</v>
      </c>
      <c r="C28" s="28"/>
      <c r="D28" s="26">
        <f>+IFERROR(VLOOKUP(A28,'[1]BALANCE DE COMPROBACION'!$A$4:$G$196,7,FALSE),0)</f>
        <v>653073.26</v>
      </c>
      <c r="E28" s="22"/>
      <c r="H28" s="17"/>
      <c r="I28" s="17"/>
      <c r="J28" s="32"/>
      <c r="L28" s="6"/>
    </row>
    <row r="29" spans="1:12" x14ac:dyDescent="0.25">
      <c r="A29" s="19" t="s">
        <v>28</v>
      </c>
      <c r="B29" s="14" t="s">
        <v>29</v>
      </c>
      <c r="C29" s="28"/>
      <c r="D29" s="29">
        <f>D30+D32</f>
        <v>3814157.2399999998</v>
      </c>
      <c r="E29" s="33"/>
      <c r="K29" s="23"/>
      <c r="L29" s="6"/>
    </row>
    <row r="30" spans="1:12" x14ac:dyDescent="0.25">
      <c r="A30" s="24" t="s">
        <v>30</v>
      </c>
      <c r="B30" s="14" t="s">
        <v>31</v>
      </c>
      <c r="C30" s="28"/>
      <c r="D30" s="29">
        <f>D31</f>
        <v>313183.8</v>
      </c>
      <c r="E30" s="33"/>
      <c r="J30" s="32"/>
      <c r="K30" s="23"/>
      <c r="L30" s="6"/>
    </row>
    <row r="31" spans="1:12" x14ac:dyDescent="0.25">
      <c r="A31" s="24" t="s">
        <v>32</v>
      </c>
      <c r="B31" s="25" t="s">
        <v>33</v>
      </c>
      <c r="C31" s="28"/>
      <c r="D31" s="26">
        <f>+IFERROR(VLOOKUP(A31,'[1]BALANCE DE COMPROBACION'!$A$4:$G$196,7,FALSE),0)</f>
        <v>313183.8</v>
      </c>
      <c r="E31" s="33"/>
      <c r="K31" s="23"/>
      <c r="L31" s="34"/>
    </row>
    <row r="32" spans="1:12" ht="25.5" x14ac:dyDescent="0.25">
      <c r="A32" s="24" t="s">
        <v>34</v>
      </c>
      <c r="B32" s="14" t="s">
        <v>35</v>
      </c>
      <c r="C32" s="28"/>
      <c r="D32" s="29">
        <f>D33+D34</f>
        <v>3500973.44</v>
      </c>
      <c r="E32" s="33"/>
      <c r="K32" s="23"/>
      <c r="L32" s="6"/>
    </row>
    <row r="33" spans="1:15" x14ac:dyDescent="0.25">
      <c r="A33" s="24" t="s">
        <v>36</v>
      </c>
      <c r="B33" s="25" t="s">
        <v>37</v>
      </c>
      <c r="C33" s="35"/>
      <c r="D33" s="26">
        <f>+IFERROR(VLOOKUP(A33,'[1]BALANCE DE COMPROBACION'!$A$4:$G$196,7,FALSE),0)</f>
        <v>23051.88</v>
      </c>
      <c r="E33" s="33"/>
      <c r="K33" s="23"/>
      <c r="L33" s="6"/>
    </row>
    <row r="34" spans="1:15" x14ac:dyDescent="0.25">
      <c r="A34" s="24" t="s">
        <v>38</v>
      </c>
      <c r="B34" s="25" t="s">
        <v>39</v>
      </c>
      <c r="C34" s="35"/>
      <c r="D34" s="26">
        <f>+IFERROR(VLOOKUP(A34,'[1]BALANCE DE COMPROBACION'!$A$4:$G$196,7,FALSE),0)</f>
        <v>3477921.56</v>
      </c>
      <c r="E34" s="36"/>
      <c r="H34" s="37"/>
      <c r="J34" s="32"/>
      <c r="K34" s="23"/>
      <c r="L34" s="6"/>
    </row>
    <row r="35" spans="1:15" x14ac:dyDescent="0.25">
      <c r="A35" s="24"/>
      <c r="B35" s="14"/>
      <c r="C35" s="28"/>
      <c r="D35" s="11"/>
      <c r="E35" s="33"/>
      <c r="H35" s="31"/>
      <c r="J35" s="32"/>
      <c r="K35" s="23"/>
      <c r="L35" s="6"/>
    </row>
    <row r="36" spans="1:15" x14ac:dyDescent="0.25">
      <c r="A36" s="19" t="s">
        <v>40</v>
      </c>
      <c r="B36" s="14" t="s">
        <v>41</v>
      </c>
      <c r="C36" s="27"/>
      <c r="D36" s="27"/>
      <c r="E36" s="22">
        <f>D37+D53</f>
        <v>7676538.0999999996</v>
      </c>
      <c r="L36" s="6"/>
    </row>
    <row r="37" spans="1:15" x14ac:dyDescent="0.25">
      <c r="A37" s="24" t="s">
        <v>42</v>
      </c>
      <c r="B37" s="14" t="s">
        <v>43</v>
      </c>
      <c r="C37" s="9"/>
      <c r="D37" s="18">
        <f>D38+D39+D40+D41+D42+D43+D44+D45+D46+D47+D48+D49+D50+D51</f>
        <v>815675.83000000007</v>
      </c>
      <c r="E37" s="33"/>
      <c r="L37" s="6"/>
    </row>
    <row r="38" spans="1:15" x14ac:dyDescent="0.25">
      <c r="A38" s="24" t="s">
        <v>44</v>
      </c>
      <c r="B38" s="30" t="s">
        <v>45</v>
      </c>
      <c r="C38" s="26"/>
      <c r="D38" s="26">
        <f>+IFERROR(VLOOKUP(A38,'[1]BALANCE DE COMPROBACION'!$A$4:$G$196,7,FALSE),0)</f>
        <v>3870.58</v>
      </c>
      <c r="E38" s="22"/>
      <c r="L38" s="6"/>
    </row>
    <row r="39" spans="1:15" x14ac:dyDescent="0.25">
      <c r="A39" s="24" t="s">
        <v>46</v>
      </c>
      <c r="B39" s="30" t="s">
        <v>47</v>
      </c>
      <c r="C39" s="27"/>
      <c r="D39" s="26">
        <f>+IFERROR(VLOOKUP(A39,'[1]BALANCE DE COMPROBACION'!$A$4:$G$196,7,FALSE),0)</f>
        <v>21860.25</v>
      </c>
      <c r="E39" s="27"/>
      <c r="L39" s="6"/>
    </row>
    <row r="40" spans="1:15" x14ac:dyDescent="0.25">
      <c r="A40" s="24" t="s">
        <v>48</v>
      </c>
      <c r="B40" s="30" t="s">
        <v>49</v>
      </c>
      <c r="C40" s="28"/>
      <c r="D40" s="26">
        <f>+IFERROR(VLOOKUP(A40,'[1]BALANCE DE COMPROBACION'!$A$4:$G$196,7,FALSE),0)</f>
        <v>271500</v>
      </c>
      <c r="E40" s="27"/>
      <c r="L40" s="6"/>
    </row>
    <row r="41" spans="1:15" x14ac:dyDescent="0.25">
      <c r="A41" s="24" t="s">
        <v>50</v>
      </c>
      <c r="B41" s="30" t="s">
        <v>51</v>
      </c>
      <c r="C41" s="27"/>
      <c r="D41" s="26">
        <f>+IFERROR(VLOOKUP(A41,'[1]BALANCE DE COMPROBACION'!$A$4:$G$196,7,FALSE),0)</f>
        <v>15540</v>
      </c>
      <c r="E41" s="27"/>
      <c r="L41" s="6"/>
    </row>
    <row r="42" spans="1:15" x14ac:dyDescent="0.25">
      <c r="A42" s="24" t="s">
        <v>52</v>
      </c>
      <c r="B42" s="30" t="s">
        <v>53</v>
      </c>
      <c r="C42" s="28"/>
      <c r="D42" s="26">
        <f>+IFERROR(VLOOKUP(A42,'[1]BALANCE DE COMPROBACION'!$A$4:$G$196,7,FALSE),0)</f>
        <v>14905</v>
      </c>
      <c r="E42" s="27"/>
      <c r="L42" s="6"/>
    </row>
    <row r="43" spans="1:15" x14ac:dyDescent="0.25">
      <c r="A43" s="24" t="s">
        <v>54</v>
      </c>
      <c r="B43" s="30" t="s">
        <v>55</v>
      </c>
      <c r="C43" s="26"/>
      <c r="D43" s="26">
        <f>+IFERROR(VLOOKUP(A43,'[1]BALANCE DE COMPROBACION'!$A$4:$G$196,7,FALSE),0)</f>
        <v>90000</v>
      </c>
      <c r="E43" s="22"/>
      <c r="K43" s="4"/>
      <c r="L43" s="6"/>
    </row>
    <row r="44" spans="1:15" x14ac:dyDescent="0.25">
      <c r="A44" s="24" t="s">
        <v>56</v>
      </c>
      <c r="B44" s="30" t="s">
        <v>57</v>
      </c>
      <c r="C44" s="26"/>
      <c r="D44" s="26">
        <f>+IFERROR(VLOOKUP(A44,'[1]BALANCE DE COMPROBACION'!$A$4:$G$196,7,FALSE),0)</f>
        <v>60000</v>
      </c>
      <c r="E44" s="22"/>
      <c r="K44" s="4"/>
      <c r="L44" s="6"/>
    </row>
    <row r="45" spans="1:15" x14ac:dyDescent="0.25">
      <c r="A45" s="24" t="s">
        <v>58</v>
      </c>
      <c r="B45" s="30" t="s">
        <v>59</v>
      </c>
      <c r="C45" s="26"/>
      <c r="D45" s="26">
        <f>+IFERROR(VLOOKUP(A45,'[1]BALANCE DE COMPROBACION'!$A$4:$G$196,7,FALSE),0)</f>
        <v>70000</v>
      </c>
      <c r="E45" s="22"/>
      <c r="K45" s="4"/>
      <c r="L45" s="6"/>
      <c r="O45" s="6"/>
    </row>
    <row r="46" spans="1:15" x14ac:dyDescent="0.25">
      <c r="A46" s="24" t="s">
        <v>60</v>
      </c>
      <c r="B46" s="30" t="s">
        <v>61</v>
      </c>
      <c r="C46" s="26"/>
      <c r="D46" s="26">
        <f>+IFERROR(VLOOKUP(A46,'[1]BALANCE DE COMPROBACION'!$A$4:$G$196,7,FALSE),0)</f>
        <v>40000</v>
      </c>
      <c r="E46" s="22"/>
      <c r="K46" s="32"/>
      <c r="L46" s="6"/>
      <c r="O46" s="6"/>
    </row>
    <row r="47" spans="1:15" x14ac:dyDescent="0.25">
      <c r="A47" s="24" t="s">
        <v>62</v>
      </c>
      <c r="B47" s="38" t="s">
        <v>63</v>
      </c>
      <c r="C47" s="39"/>
      <c r="D47" s="26">
        <f>+IFERROR(VLOOKUP(A47,'[1]BALANCE DE COMPROBACION'!$A$4:$G$196,7,FALSE),0)</f>
        <v>30000</v>
      </c>
      <c r="E47" s="22"/>
      <c r="L47" s="6"/>
      <c r="O47" s="6"/>
    </row>
    <row r="48" spans="1:15" x14ac:dyDescent="0.25">
      <c r="A48" s="24" t="s">
        <v>64</v>
      </c>
      <c r="B48" s="38" t="s">
        <v>65</v>
      </c>
      <c r="C48" s="39"/>
      <c r="D48" s="26">
        <f>+IFERROR(VLOOKUP(A48,'[1]BALANCE DE COMPROBACION'!$A$4:$G$196,7,FALSE),0)</f>
        <v>75000</v>
      </c>
      <c r="E48" s="22"/>
      <c r="L48" s="6"/>
      <c r="O48" s="6"/>
    </row>
    <row r="49" spans="1:15" x14ac:dyDescent="0.25">
      <c r="A49" s="24" t="s">
        <v>66</v>
      </c>
      <c r="B49" s="40" t="s">
        <v>67</v>
      </c>
      <c r="C49" s="41"/>
      <c r="D49" s="26">
        <f>+IFERROR(VLOOKUP(A49,'[1]BALANCE DE COMPROBACION'!$A$4:$G$196,7,FALSE),0)</f>
        <v>36000</v>
      </c>
      <c r="E49" s="27"/>
      <c r="G49" s="2"/>
      <c r="H49" s="2"/>
      <c r="K49" s="42"/>
      <c r="L49" s="6"/>
      <c r="O49" s="32"/>
    </row>
    <row r="50" spans="1:15" x14ac:dyDescent="0.25">
      <c r="A50" s="24" t="s">
        <v>68</v>
      </c>
      <c r="B50" s="40" t="s">
        <v>69</v>
      </c>
      <c r="C50" s="41"/>
      <c r="D50" s="26">
        <f>+IFERROR(VLOOKUP(A50,'[1]BALANCE DE COMPROBACION'!$A$4:$G$196,7,FALSE),0)</f>
        <v>51000</v>
      </c>
      <c r="E50" s="43"/>
      <c r="G50" s="2"/>
      <c r="H50" s="2"/>
      <c r="L50" s="6"/>
    </row>
    <row r="51" spans="1:15" x14ac:dyDescent="0.25">
      <c r="A51" s="24" t="s">
        <v>70</v>
      </c>
      <c r="B51" s="40" t="s">
        <v>71</v>
      </c>
      <c r="C51" s="41"/>
      <c r="D51" s="26">
        <f>+IFERROR(VLOOKUP(A51,'[1]BALANCE DE COMPROBACION'!$A$4:$G$196,7,FALSE),0)</f>
        <v>36000</v>
      </c>
      <c r="E51" s="27"/>
      <c r="G51" s="2"/>
      <c r="H51" s="2"/>
      <c r="L51" s="6"/>
    </row>
    <row r="52" spans="1:15" x14ac:dyDescent="0.25">
      <c r="A52" s="24"/>
      <c r="B52" s="40"/>
      <c r="C52" s="41"/>
      <c r="D52" s="39"/>
      <c r="E52" s="27"/>
      <c r="G52" s="2"/>
      <c r="H52" s="2"/>
      <c r="L52" s="6"/>
    </row>
    <row r="53" spans="1:15" x14ac:dyDescent="0.25">
      <c r="A53" s="19" t="s">
        <v>72</v>
      </c>
      <c r="B53" s="14" t="s">
        <v>73</v>
      </c>
      <c r="C53" s="27"/>
      <c r="D53" s="22">
        <f>D54</f>
        <v>6860862.2699999996</v>
      </c>
      <c r="E53" s="33"/>
      <c r="G53" s="2"/>
      <c r="H53" s="2"/>
      <c r="L53" s="6"/>
    </row>
    <row r="54" spans="1:15" ht="25.5" x14ac:dyDescent="0.25">
      <c r="A54" s="19" t="s">
        <v>74</v>
      </c>
      <c r="B54" s="14" t="s">
        <v>75</v>
      </c>
      <c r="C54" s="27"/>
      <c r="D54" s="22">
        <f>D55</f>
        <v>6860862.2699999996</v>
      </c>
      <c r="E54" s="33"/>
      <c r="G54" s="2"/>
      <c r="H54" s="2"/>
      <c r="L54" s="6"/>
    </row>
    <row r="55" spans="1:15" ht="25.5" x14ac:dyDescent="0.25">
      <c r="A55" s="19" t="s">
        <v>76</v>
      </c>
      <c r="B55" s="14" t="s">
        <v>75</v>
      </c>
      <c r="C55" s="27"/>
      <c r="D55" s="22">
        <f>D56+D57</f>
        <v>6860862.2699999996</v>
      </c>
      <c r="E55" s="33"/>
      <c r="G55" s="2"/>
      <c r="H55" s="2"/>
      <c r="L55" s="6"/>
    </row>
    <row r="56" spans="1:15" x14ac:dyDescent="0.25">
      <c r="A56" s="24" t="s">
        <v>77</v>
      </c>
      <c r="B56" s="30" t="s">
        <v>78</v>
      </c>
      <c r="C56" s="27"/>
      <c r="D56" s="26">
        <f>+IFERROR(VLOOKUP(A56,'[1]BALANCE DE COMPROBACION'!$A$4:$G$196,7,FALSE),0)</f>
        <v>6571677.46</v>
      </c>
      <c r="E56" s="27"/>
      <c r="G56" s="2"/>
      <c r="H56" s="2"/>
      <c r="L56"/>
    </row>
    <row r="57" spans="1:15" x14ac:dyDescent="0.25">
      <c r="A57" s="24" t="s">
        <v>79</v>
      </c>
      <c r="B57" s="30" t="s">
        <v>80</v>
      </c>
      <c r="C57" s="27"/>
      <c r="D57" s="26">
        <f>+IFERROR(VLOOKUP(A57,'[1]BALANCE DE COMPROBACION'!$A$4:$G$196,7,FALSE),0)</f>
        <v>289184.81000000006</v>
      </c>
      <c r="E57" s="27"/>
      <c r="G57" s="2"/>
      <c r="H57" s="2"/>
      <c r="L57" s="6"/>
    </row>
    <row r="58" spans="1:15" x14ac:dyDescent="0.25">
      <c r="A58" s="24"/>
      <c r="B58" s="30"/>
      <c r="C58" s="27"/>
      <c r="D58" s="26"/>
      <c r="E58" s="27"/>
      <c r="G58" s="2"/>
      <c r="H58" s="2"/>
      <c r="L58" s="6"/>
    </row>
    <row r="59" spans="1:15" x14ac:dyDescent="0.25">
      <c r="A59" s="24"/>
      <c r="B59" s="30"/>
      <c r="C59" s="27"/>
      <c r="D59" s="26"/>
      <c r="E59" s="27"/>
      <c r="G59" s="2"/>
      <c r="H59" s="2"/>
      <c r="L59" s="6"/>
    </row>
    <row r="60" spans="1:15" x14ac:dyDescent="0.25">
      <c r="A60" s="24"/>
      <c r="B60" s="30"/>
      <c r="C60" s="27"/>
      <c r="D60" s="26"/>
      <c r="E60" s="27"/>
      <c r="G60" s="2"/>
      <c r="H60" s="2"/>
      <c r="J60" s="23"/>
      <c r="L60"/>
    </row>
    <row r="61" spans="1:15" x14ac:dyDescent="0.25">
      <c r="A61" s="24"/>
      <c r="B61" s="30"/>
      <c r="C61" s="27"/>
      <c r="D61" s="26"/>
      <c r="E61" s="27"/>
      <c r="G61" s="2"/>
      <c r="H61" s="2"/>
      <c r="L61" s="6"/>
    </row>
    <row r="62" spans="1:15" x14ac:dyDescent="0.25">
      <c r="A62" s="24"/>
      <c r="B62" s="30"/>
      <c r="C62" s="27"/>
      <c r="D62" s="26"/>
      <c r="E62" s="27"/>
      <c r="G62" s="2"/>
      <c r="H62" s="2"/>
      <c r="L62" s="6"/>
    </row>
    <row r="63" spans="1:15" x14ac:dyDescent="0.25">
      <c r="A63" s="19" t="s">
        <v>81</v>
      </c>
      <c r="B63" s="14" t="s">
        <v>82</v>
      </c>
      <c r="C63" s="27"/>
      <c r="D63" s="26"/>
      <c r="E63" s="22">
        <f>+D64+D74</f>
        <v>3423740.1168174408</v>
      </c>
      <c r="G63" s="2"/>
      <c r="H63" s="2"/>
      <c r="L63" s="6"/>
    </row>
    <row r="64" spans="1:15" ht="25.5" x14ac:dyDescent="0.25">
      <c r="A64" s="24" t="s">
        <v>83</v>
      </c>
      <c r="B64" s="30" t="s">
        <v>84</v>
      </c>
      <c r="C64" s="44"/>
      <c r="D64" s="26">
        <f>+IFERROR(VLOOKUP(A64,'[1]BALANCE DE COMPROBACION'!$A$4:$G$196,7,FALSE),0)</f>
        <v>3423740.1168174408</v>
      </c>
      <c r="E64" s="27"/>
      <c r="G64" s="2"/>
      <c r="H64" s="2"/>
      <c r="J64" s="23"/>
      <c r="L64" s="6"/>
    </row>
    <row r="65" spans="1:12" hidden="1" x14ac:dyDescent="0.25">
      <c r="A65" s="19" t="s">
        <v>85</v>
      </c>
      <c r="B65" s="14" t="s">
        <v>86</v>
      </c>
      <c r="C65" s="27"/>
      <c r="D65" s="26">
        <f>D66</f>
        <v>0</v>
      </c>
      <c r="E65" s="27"/>
      <c r="G65" s="2"/>
      <c r="H65" s="2"/>
      <c r="L65" s="6"/>
    </row>
    <row r="66" spans="1:12" hidden="1" x14ac:dyDescent="0.25">
      <c r="A66" s="24" t="s">
        <v>87</v>
      </c>
      <c r="B66" s="30" t="s">
        <v>86</v>
      </c>
      <c r="C66" s="27"/>
      <c r="D66" s="26">
        <f>+IFERROR(VLOOKUP(A66,'[1]BALANCE DE COMPROBACION'!$A$4:$G$196,7,FALSE),0)</f>
        <v>0</v>
      </c>
      <c r="E66" s="27"/>
      <c r="G66" s="2"/>
      <c r="H66" s="2"/>
      <c r="L66" s="6"/>
    </row>
    <row r="67" spans="1:12" hidden="1" x14ac:dyDescent="0.25">
      <c r="A67" s="19" t="s">
        <v>88</v>
      </c>
      <c r="B67" s="14" t="s">
        <v>89</v>
      </c>
      <c r="C67" s="27"/>
      <c r="D67" s="26">
        <f>D68</f>
        <v>0</v>
      </c>
      <c r="E67" s="27"/>
      <c r="G67" s="2"/>
      <c r="H67" s="2"/>
      <c r="L67" s="6"/>
    </row>
    <row r="68" spans="1:12" hidden="1" x14ac:dyDescent="0.25">
      <c r="A68" s="24" t="s">
        <v>90</v>
      </c>
      <c r="B68" s="30" t="s">
        <v>89</v>
      </c>
      <c r="C68" s="27"/>
      <c r="D68" s="26">
        <f>+IFERROR(VLOOKUP(A68,'[1]BALANCE DE COMPROBACION'!$A$4:$G$196,7,FALSE),0)</f>
        <v>0</v>
      </c>
      <c r="E68" s="27"/>
      <c r="G68" s="2"/>
      <c r="H68" s="2"/>
      <c r="L68" s="6"/>
    </row>
    <row r="69" spans="1:12" hidden="1" x14ac:dyDescent="0.25">
      <c r="A69" s="19" t="s">
        <v>91</v>
      </c>
      <c r="B69" s="14" t="s">
        <v>92</v>
      </c>
      <c r="C69" s="27"/>
      <c r="D69" s="26">
        <f>D70</f>
        <v>0</v>
      </c>
      <c r="E69" s="27"/>
      <c r="G69" s="2"/>
      <c r="H69" s="2"/>
      <c r="L69" s="6"/>
    </row>
    <row r="70" spans="1:12" hidden="1" x14ac:dyDescent="0.25">
      <c r="A70" s="24" t="s">
        <v>93</v>
      </c>
      <c r="B70" s="30" t="s">
        <v>92</v>
      </c>
      <c r="C70" s="27"/>
      <c r="D70" s="26">
        <f>+IFERROR(VLOOKUP(A70,'[1]BALANCE DE COMPROBACION'!$A$4:$G$196,7,FALSE),0)</f>
        <v>0</v>
      </c>
      <c r="E70" s="27"/>
      <c r="G70" s="2"/>
      <c r="H70" s="2"/>
      <c r="L70" s="6"/>
    </row>
    <row r="71" spans="1:12" hidden="1" x14ac:dyDescent="0.25">
      <c r="A71" s="19" t="s">
        <v>94</v>
      </c>
      <c r="B71" s="14" t="s">
        <v>95</v>
      </c>
      <c r="C71" s="27"/>
      <c r="D71" s="26">
        <f>+D72</f>
        <v>0</v>
      </c>
      <c r="E71" s="27"/>
      <c r="G71" s="2"/>
      <c r="H71" s="2"/>
      <c r="I71" s="2"/>
      <c r="L71" s="6"/>
    </row>
    <row r="72" spans="1:12" hidden="1" x14ac:dyDescent="0.25">
      <c r="A72" s="24" t="s">
        <v>96</v>
      </c>
      <c r="B72" s="30" t="s">
        <v>95</v>
      </c>
      <c r="C72" s="27"/>
      <c r="D72" s="26">
        <f>+IFERROR(VLOOKUP(A72,'[1]BALANCE DE COMPROBACION'!$A$4:$G$196,7,FALSE),0)</f>
        <v>0</v>
      </c>
      <c r="E72" s="27"/>
      <c r="G72" s="2"/>
      <c r="H72" s="2"/>
      <c r="I72" s="2"/>
      <c r="L72" s="6"/>
    </row>
    <row r="73" spans="1:12" x14ac:dyDescent="0.25">
      <c r="A73" s="24"/>
      <c r="B73" s="30"/>
      <c r="C73" s="27"/>
      <c r="D73" s="26"/>
      <c r="E73" s="27"/>
      <c r="G73" s="2"/>
      <c r="H73" s="2"/>
      <c r="I73" s="17"/>
      <c r="K73" s="45"/>
      <c r="L73" s="6"/>
    </row>
    <row r="74" spans="1:12" hidden="1" x14ac:dyDescent="0.25">
      <c r="A74" s="19" t="s">
        <v>97</v>
      </c>
      <c r="B74" s="14" t="s">
        <v>98</v>
      </c>
      <c r="C74" s="27"/>
      <c r="D74" s="22">
        <f>+D75</f>
        <v>0</v>
      </c>
      <c r="E74" s="27"/>
      <c r="G74" s="2"/>
      <c r="H74" s="2"/>
      <c r="I74" s="17"/>
      <c r="K74" s="45"/>
      <c r="L74" s="6"/>
    </row>
    <row r="75" spans="1:12" hidden="1" x14ac:dyDescent="0.25">
      <c r="A75" s="24" t="s">
        <v>99</v>
      </c>
      <c r="B75" s="30" t="s">
        <v>100</v>
      </c>
      <c r="C75" s="27"/>
      <c r="D75" s="26">
        <f>+IFERROR(VLOOKUP(A75,'[1]BALANCE DE COMPROBACION'!$A$4:$G$196,7,FALSE),0)</f>
        <v>0</v>
      </c>
      <c r="E75" s="27"/>
      <c r="G75" s="2"/>
      <c r="H75" s="2"/>
      <c r="I75" s="17"/>
      <c r="K75" s="45"/>
      <c r="L75" s="6"/>
    </row>
    <row r="76" spans="1:12" hidden="1" x14ac:dyDescent="0.25">
      <c r="A76" s="24"/>
      <c r="B76" s="30"/>
      <c r="C76" s="27"/>
      <c r="D76" s="26"/>
      <c r="E76" s="27"/>
      <c r="G76" s="2"/>
      <c r="H76" s="2"/>
      <c r="J76" s="32"/>
      <c r="K76" s="45"/>
      <c r="L76" s="46"/>
    </row>
    <row r="77" spans="1:12" x14ac:dyDescent="0.25">
      <c r="A77" s="24">
        <v>1.2</v>
      </c>
      <c r="B77" s="14" t="s">
        <v>101</v>
      </c>
      <c r="C77" s="27"/>
      <c r="D77" s="26"/>
      <c r="E77" s="22">
        <f>E78+E125</f>
        <v>50182405.270000011</v>
      </c>
      <c r="G77" s="2"/>
      <c r="H77" s="2"/>
      <c r="J77" s="32"/>
      <c r="K77" s="32"/>
      <c r="L77" s="46"/>
    </row>
    <row r="78" spans="1:12" x14ac:dyDescent="0.25">
      <c r="A78" s="19" t="s">
        <v>102</v>
      </c>
      <c r="B78" s="14" t="s">
        <v>103</v>
      </c>
      <c r="C78" s="27"/>
      <c r="D78" s="11"/>
      <c r="E78" s="22">
        <f>D79</f>
        <v>46214152.020000011</v>
      </c>
      <c r="G78" s="2"/>
      <c r="H78" s="22"/>
      <c r="I78" s="17"/>
      <c r="J78" s="32"/>
      <c r="K78" s="32"/>
      <c r="L78" s="46"/>
    </row>
    <row r="79" spans="1:12" ht="25.5" x14ac:dyDescent="0.25">
      <c r="A79" s="19" t="s">
        <v>104</v>
      </c>
      <c r="B79" s="14" t="s">
        <v>105</v>
      </c>
      <c r="C79" s="27"/>
      <c r="D79" s="22">
        <f>+D80+D81+D87+D90+D92+D94+D95+D96+D97+D98+D99+D101</f>
        <v>46214152.020000011</v>
      </c>
      <c r="E79" s="27"/>
      <c r="G79" s="2"/>
      <c r="H79" s="2"/>
      <c r="J79" s="32"/>
      <c r="L79" s="46"/>
    </row>
    <row r="80" spans="1:12" x14ac:dyDescent="0.25">
      <c r="A80" s="19" t="s">
        <v>106</v>
      </c>
      <c r="B80" s="14" t="s">
        <v>107</v>
      </c>
      <c r="C80" s="27"/>
      <c r="D80" s="26">
        <f>+IFERROR(VLOOKUP(A80,'[1]BALANCE DE COMPROBACION'!$A$4:$G$196,7,FALSE),0)</f>
        <v>38787166.299999997</v>
      </c>
      <c r="E80" s="27"/>
      <c r="G80" s="2"/>
      <c r="H80" s="2"/>
      <c r="J80" s="32"/>
      <c r="L80" s="46"/>
    </row>
    <row r="81" spans="1:15" ht="25.5" x14ac:dyDescent="0.25">
      <c r="A81" s="19" t="s">
        <v>108</v>
      </c>
      <c r="B81" s="14" t="s">
        <v>109</v>
      </c>
      <c r="C81" s="27"/>
      <c r="D81" s="22">
        <f>SUM(D82:D86)</f>
        <v>44464801.459999993</v>
      </c>
      <c r="E81" s="27"/>
      <c r="G81" s="2"/>
      <c r="H81" s="2"/>
      <c r="J81" s="32"/>
      <c r="L81" s="46"/>
    </row>
    <row r="82" spans="1:15" x14ac:dyDescent="0.25">
      <c r="A82" s="24" t="s">
        <v>110</v>
      </c>
      <c r="B82" s="30" t="s">
        <v>111</v>
      </c>
      <c r="C82" s="27"/>
      <c r="D82" s="26">
        <f>+IFERROR(VLOOKUP(A82,'[1]BALANCE DE COMPROBACION'!$A$4:$G$196,7,FALSE),0)</f>
        <v>21188538.66</v>
      </c>
      <c r="E82" s="27"/>
      <c r="G82" s="2"/>
      <c r="H82" s="2"/>
      <c r="I82" s="17"/>
      <c r="J82" s="32"/>
      <c r="L82" s="46"/>
    </row>
    <row r="83" spans="1:15" x14ac:dyDescent="0.25">
      <c r="A83" s="24" t="s">
        <v>112</v>
      </c>
      <c r="B83" s="30" t="s">
        <v>113</v>
      </c>
      <c r="C83" s="27"/>
      <c r="D83" s="26">
        <f>+IFERROR(VLOOKUP(A83,'[1]BALANCE DE COMPROBACION'!$A$4:$G$196,7,FALSE),0)</f>
        <v>163194</v>
      </c>
      <c r="E83" s="27"/>
      <c r="G83" s="2"/>
      <c r="H83" s="2"/>
      <c r="I83" s="17"/>
      <c r="J83" s="32"/>
      <c r="L83" s="46"/>
    </row>
    <row r="84" spans="1:15" x14ac:dyDescent="0.25">
      <c r="A84" s="24" t="s">
        <v>114</v>
      </c>
      <c r="B84" s="30" t="s">
        <v>115</v>
      </c>
      <c r="C84" s="27"/>
      <c r="D84" s="26">
        <f>+IFERROR(VLOOKUP(A84,'[1]BALANCE DE COMPROBACION'!$A$4:$G$196,7,FALSE),0)</f>
        <v>14369685.75</v>
      </c>
      <c r="E84" s="27"/>
      <c r="G84" s="2"/>
      <c r="H84" s="2"/>
      <c r="I84" s="17"/>
      <c r="J84" s="32"/>
      <c r="L84" s="46"/>
    </row>
    <row r="85" spans="1:15" x14ac:dyDescent="0.25">
      <c r="A85" s="24" t="s">
        <v>116</v>
      </c>
      <c r="B85" s="30" t="s">
        <v>117</v>
      </c>
      <c r="C85" s="27"/>
      <c r="D85" s="26">
        <f>+IFERROR(VLOOKUP(A85,'[1]BALANCE DE COMPROBACION'!$A$4:$G$196,7,FALSE),0)</f>
        <v>6431870.3300000001</v>
      </c>
      <c r="E85" s="27"/>
      <c r="G85" s="2"/>
      <c r="H85" s="2"/>
      <c r="I85" s="17"/>
      <c r="J85" s="32"/>
      <c r="L85" s="46"/>
    </row>
    <row r="86" spans="1:15" ht="25.5" x14ac:dyDescent="0.25">
      <c r="A86" s="24" t="s">
        <v>118</v>
      </c>
      <c r="B86" s="30" t="s">
        <v>119</v>
      </c>
      <c r="C86" s="27"/>
      <c r="D86" s="26">
        <f>+IFERROR(VLOOKUP(A86,'[1]BALANCE DE COMPROBACION'!$A$4:$G$196,7,FALSE),0)</f>
        <v>2311512.7200000002</v>
      </c>
      <c r="E86" s="27"/>
      <c r="G86" s="2"/>
      <c r="H86" s="2"/>
      <c r="I86" s="17"/>
      <c r="J86" s="32"/>
      <c r="L86" s="46"/>
    </row>
    <row r="87" spans="1:15" ht="25.5" x14ac:dyDescent="0.25">
      <c r="A87" s="19" t="s">
        <v>120</v>
      </c>
      <c r="B87" s="14" t="s">
        <v>121</v>
      </c>
      <c r="C87" s="27"/>
      <c r="D87" s="22">
        <f>SUM(D88:D89)</f>
        <v>614334.40999999992</v>
      </c>
      <c r="E87" s="27"/>
      <c r="G87" s="2"/>
      <c r="H87" s="2"/>
      <c r="I87" s="17"/>
      <c r="J87" s="32"/>
      <c r="L87" s="46"/>
    </row>
    <row r="88" spans="1:15" x14ac:dyDescent="0.25">
      <c r="A88" s="24" t="s">
        <v>122</v>
      </c>
      <c r="B88" s="30" t="s">
        <v>123</v>
      </c>
      <c r="C88" s="27"/>
      <c r="D88" s="26">
        <f>+IFERROR(VLOOKUP(A88,'[1]BALANCE DE COMPROBACION'!$A$4:$G$196,7,FALSE),0)</f>
        <v>606958.73</v>
      </c>
      <c r="E88" s="27"/>
      <c r="G88" s="2"/>
      <c r="H88" s="2"/>
      <c r="I88" s="17"/>
      <c r="J88" s="32"/>
      <c r="L88" s="46"/>
    </row>
    <row r="89" spans="1:15" ht="25.5" x14ac:dyDescent="0.25">
      <c r="A89" s="24" t="s">
        <v>124</v>
      </c>
      <c r="B89" s="30" t="s">
        <v>125</v>
      </c>
      <c r="C89" s="27"/>
      <c r="D89" s="26">
        <f>+IFERROR(VLOOKUP(A89,'[1]BALANCE DE COMPROBACION'!$A$4:$G$196,7,FALSE),0)</f>
        <v>7375.679999999993</v>
      </c>
      <c r="E89" s="27"/>
      <c r="G89" s="2"/>
      <c r="H89" s="2"/>
      <c r="I89" s="17"/>
      <c r="L89" s="6"/>
    </row>
    <row r="90" spans="1:15" ht="25.5" x14ac:dyDescent="0.25">
      <c r="A90" s="19" t="s">
        <v>126</v>
      </c>
      <c r="B90" s="14" t="s">
        <v>127</v>
      </c>
      <c r="C90" s="27"/>
      <c r="D90" s="22">
        <f>+D91</f>
        <v>130363.28</v>
      </c>
      <c r="E90" s="27"/>
      <c r="G90" s="2"/>
      <c r="H90" s="2"/>
      <c r="I90" s="17"/>
      <c r="L90" s="6"/>
    </row>
    <row r="91" spans="1:15" x14ac:dyDescent="0.25">
      <c r="A91" s="24" t="s">
        <v>128</v>
      </c>
      <c r="B91" s="30" t="s">
        <v>129</v>
      </c>
      <c r="C91" s="27"/>
      <c r="D91" s="26">
        <f>+IFERROR(VLOOKUP(A91,'[1]BALANCE DE COMPROBACION'!$A$4:$G$196,7,FALSE),0)</f>
        <v>130363.28</v>
      </c>
      <c r="E91" s="27"/>
      <c r="G91" s="2"/>
      <c r="H91" s="2"/>
      <c r="I91" s="17"/>
      <c r="L91" s="6"/>
    </row>
    <row r="92" spans="1:15" ht="25.5" x14ac:dyDescent="0.25">
      <c r="A92" s="19" t="s">
        <v>130</v>
      </c>
      <c r="B92" s="14" t="s">
        <v>131</v>
      </c>
      <c r="C92" s="27"/>
      <c r="D92" s="22">
        <f>D93</f>
        <v>44149544.399999999</v>
      </c>
      <c r="E92" s="27"/>
      <c r="G92" s="2"/>
      <c r="H92" s="2"/>
      <c r="I92" s="17"/>
      <c r="L92" s="6"/>
    </row>
    <row r="93" spans="1:15" x14ac:dyDescent="0.25">
      <c r="A93" s="24" t="s">
        <v>132</v>
      </c>
      <c r="B93" s="30" t="s">
        <v>133</v>
      </c>
      <c r="C93" s="27"/>
      <c r="D93" s="26">
        <f>+IFERROR(VLOOKUP(A93,'[1]BALANCE DE COMPROBACION'!$A$4:$G$196,7,FALSE),0)</f>
        <v>44149544.399999999</v>
      </c>
      <c r="E93" s="27"/>
      <c r="G93" s="2"/>
      <c r="H93" s="2"/>
      <c r="I93" s="17"/>
      <c r="J93" s="45"/>
      <c r="L93" s="6"/>
    </row>
    <row r="94" spans="1:15" x14ac:dyDescent="0.25">
      <c r="A94" s="19" t="s">
        <v>134</v>
      </c>
      <c r="B94" s="14" t="s">
        <v>135</v>
      </c>
      <c r="C94" s="27"/>
      <c r="D94" s="26">
        <f>+IFERROR(VLOOKUP(A94,'[1]BALANCE DE COMPROBACION'!$A$4:$G$196,7,FALSE),0)</f>
        <v>253010.43</v>
      </c>
      <c r="E94" s="27"/>
      <c r="G94" s="2"/>
      <c r="H94" s="2"/>
      <c r="I94" s="17"/>
      <c r="L94" s="6"/>
    </row>
    <row r="95" spans="1:15" ht="38.25" x14ac:dyDescent="0.25">
      <c r="A95" s="19" t="s">
        <v>136</v>
      </c>
      <c r="B95" s="14" t="s">
        <v>137</v>
      </c>
      <c r="C95" s="27"/>
      <c r="D95" s="26">
        <f>+IFERROR(VLOOKUP(A95,'[1]BALANCE DE COMPROBACION'!$A$4:$G$196,7,FALSE),0)</f>
        <v>71974.41</v>
      </c>
      <c r="E95" s="27"/>
      <c r="G95" s="2"/>
      <c r="H95" s="2"/>
      <c r="I95" s="17"/>
      <c r="L95" s="6"/>
    </row>
    <row r="96" spans="1:15" ht="25.5" x14ac:dyDescent="0.25">
      <c r="A96" s="19" t="s">
        <v>138</v>
      </c>
      <c r="B96" s="14" t="s">
        <v>139</v>
      </c>
      <c r="C96" s="27"/>
      <c r="D96" s="26">
        <f>+IFERROR(VLOOKUP(A96,'[1]BALANCE DE COMPROBACION'!$A$4:$G$196,7,FALSE),0)</f>
        <v>43587.22</v>
      </c>
      <c r="E96" s="27"/>
      <c r="G96" s="2"/>
      <c r="H96" s="2"/>
      <c r="I96" s="17"/>
      <c r="K96" s="23"/>
      <c r="L96" s="6"/>
      <c r="O96" s="6"/>
    </row>
    <row r="97" spans="1:15" ht="25.5" x14ac:dyDescent="0.25">
      <c r="A97" s="19" t="s">
        <v>140</v>
      </c>
      <c r="B97" s="14" t="s">
        <v>141</v>
      </c>
      <c r="C97" s="27"/>
      <c r="D97" s="26">
        <f>+IFERROR(VLOOKUP(A97,'[1]BALANCE DE COMPROBACION'!$A$4:$G$196,7,FALSE),0)</f>
        <v>55596.73</v>
      </c>
      <c r="E97" s="27"/>
      <c r="G97" s="2"/>
      <c r="H97" s="2"/>
      <c r="I97" s="17"/>
      <c r="L97" s="6"/>
    </row>
    <row r="98" spans="1:15" x14ac:dyDescent="0.25">
      <c r="A98" s="19" t="s">
        <v>142</v>
      </c>
      <c r="B98" s="14" t="s">
        <v>143</v>
      </c>
      <c r="C98" s="27"/>
      <c r="D98" s="26">
        <f>+IFERROR(VLOOKUP(A98,'[1]BALANCE DE COMPROBACION'!$A$4:$G$196,7,FALSE),0)</f>
        <v>1198351.77</v>
      </c>
      <c r="E98" s="27"/>
      <c r="G98" s="2"/>
      <c r="H98" s="2"/>
      <c r="I98" s="17"/>
      <c r="K98" s="47"/>
      <c r="L98" s="6"/>
      <c r="O98" s="23"/>
    </row>
    <row r="99" spans="1:15" x14ac:dyDescent="0.25">
      <c r="A99" s="19" t="s">
        <v>144</v>
      </c>
      <c r="B99" s="14" t="s">
        <v>145</v>
      </c>
      <c r="C99" s="27"/>
      <c r="D99" s="26">
        <f>+IFERROR(VLOOKUP(A99,'[1]BALANCE DE COMPROBACION'!$A$4:$G$196,7,FALSE),0)</f>
        <v>643334.55000000005</v>
      </c>
      <c r="E99" s="27"/>
      <c r="G99" s="2"/>
      <c r="H99" s="2"/>
      <c r="I99" s="17"/>
      <c r="L99" s="6"/>
      <c r="O99" s="23"/>
    </row>
    <row r="100" spans="1:15" x14ac:dyDescent="0.25">
      <c r="A100" s="24"/>
      <c r="B100" s="30"/>
      <c r="C100" s="27"/>
      <c r="D100" s="26"/>
      <c r="E100" s="27"/>
      <c r="G100" s="2"/>
      <c r="H100" s="2"/>
      <c r="I100" s="17"/>
      <c r="L100" s="6"/>
    </row>
    <row r="101" spans="1:15" x14ac:dyDescent="0.25">
      <c r="A101" s="19"/>
      <c r="B101" s="14" t="s">
        <v>146</v>
      </c>
      <c r="C101" s="27"/>
      <c r="D101" s="22">
        <f>SUM(D102:D123)</f>
        <v>-84197912.939999983</v>
      </c>
      <c r="E101" s="11"/>
      <c r="G101" s="2"/>
      <c r="H101" s="2"/>
      <c r="I101" s="17"/>
      <c r="J101" s="22"/>
      <c r="L101" s="6"/>
    </row>
    <row r="102" spans="1:15" x14ac:dyDescent="0.25">
      <c r="A102" s="24" t="s">
        <v>147</v>
      </c>
      <c r="B102" s="30" t="s">
        <v>148</v>
      </c>
      <c r="C102" s="27"/>
      <c r="D102" s="26">
        <f>+IFERROR(VLOOKUP(A102,'[1]BALANCE DE COMPROBACION'!$A$4:$G$196,7,FALSE),0)</f>
        <v>-18708173.25</v>
      </c>
      <c r="E102" s="27"/>
      <c r="G102" s="2"/>
      <c r="H102" s="26"/>
      <c r="I102" s="17"/>
      <c r="J102" s="22"/>
      <c r="L102" s="6"/>
    </row>
    <row r="103" spans="1:15" ht="25.5" x14ac:dyDescent="0.25">
      <c r="A103" s="24" t="s">
        <v>149</v>
      </c>
      <c r="B103" s="30" t="s">
        <v>150</v>
      </c>
      <c r="C103" s="27"/>
      <c r="D103" s="26">
        <f>+IFERROR(VLOOKUP(A103,'[1]BALANCE DE COMPROBACION'!$A$4:$G$196,7,FALSE),0)</f>
        <v>-16402146.950000001</v>
      </c>
      <c r="E103" s="27"/>
      <c r="G103" s="2"/>
      <c r="H103" s="26"/>
      <c r="I103" s="17"/>
      <c r="L103" s="6"/>
    </row>
    <row r="104" spans="1:15" ht="25.5" x14ac:dyDescent="0.25">
      <c r="A104" s="24" t="s">
        <v>151</v>
      </c>
      <c r="B104" s="30" t="s">
        <v>152</v>
      </c>
      <c r="C104" s="27"/>
      <c r="D104" s="26">
        <f>+IFERROR(VLOOKUP(A104,'[1]BALANCE DE COMPROBACION'!$A$4:$G$196,7,FALSE),0)</f>
        <v>-76315.53</v>
      </c>
      <c r="E104" s="27"/>
      <c r="G104" s="2"/>
      <c r="H104" s="26"/>
      <c r="I104" s="17"/>
      <c r="L104" s="6"/>
    </row>
    <row r="105" spans="1:15" ht="25.5" x14ac:dyDescent="0.25">
      <c r="A105" s="24" t="s">
        <v>153</v>
      </c>
      <c r="B105" s="30" t="s">
        <v>154</v>
      </c>
      <c r="C105" s="27"/>
      <c r="D105" s="26">
        <f>+IFERROR(VLOOKUP(A105,'[1]BALANCE DE COMPROBACION'!$A$4:$G$196,7,FALSE),0)</f>
        <v>-11432269.360000001</v>
      </c>
      <c r="E105" s="27"/>
      <c r="G105" s="2"/>
      <c r="H105" s="26"/>
      <c r="I105" s="17"/>
      <c r="L105" s="6"/>
    </row>
    <row r="106" spans="1:15" ht="25.5" x14ac:dyDescent="0.25">
      <c r="A106" s="24" t="s">
        <v>155</v>
      </c>
      <c r="B106" s="30" t="s">
        <v>156</v>
      </c>
      <c r="C106" s="27"/>
      <c r="D106" s="26">
        <f>+IFERROR(VLOOKUP(A106,'[1]BALANCE DE COMPROBACION'!$A$4:$G$196,7,FALSE),0)</f>
        <v>-2729999.3000000003</v>
      </c>
      <c r="E106" s="27"/>
      <c r="G106" s="2"/>
      <c r="H106" s="26"/>
      <c r="I106" s="17"/>
      <c r="L106" s="6"/>
    </row>
    <row r="107" spans="1:15" ht="25.5" x14ac:dyDescent="0.25">
      <c r="A107" s="24" t="s">
        <v>157</v>
      </c>
      <c r="B107" s="30" t="s">
        <v>158</v>
      </c>
      <c r="C107" s="27"/>
      <c r="D107" s="26">
        <f>+IFERROR(VLOOKUP(A107,'[1]BALANCE DE COMPROBACION'!$A$4:$G$196,7,FALSE),0)</f>
        <v>-1325238.5</v>
      </c>
      <c r="E107" s="27"/>
      <c r="G107" s="2"/>
      <c r="H107" s="26"/>
      <c r="I107" s="17"/>
      <c r="L107" s="6"/>
    </row>
    <row r="108" spans="1:15" x14ac:dyDescent="0.25">
      <c r="A108" s="24" t="s">
        <v>159</v>
      </c>
      <c r="B108" s="30" t="s">
        <v>123</v>
      </c>
      <c r="C108" s="27"/>
      <c r="D108" s="26">
        <f>+IFERROR(VLOOKUP(A108,'[1]BALANCE DE COMPROBACION'!$A$4:$G$196,7,FALSE),0)</f>
        <v>-375973.66000000003</v>
      </c>
      <c r="E108" s="27"/>
      <c r="G108" s="2"/>
      <c r="H108" s="26"/>
      <c r="I108" s="17"/>
      <c r="L108" s="6"/>
    </row>
    <row r="109" spans="1:15" ht="25.5" x14ac:dyDescent="0.25">
      <c r="A109" s="24" t="s">
        <v>160</v>
      </c>
      <c r="B109" s="30" t="s">
        <v>125</v>
      </c>
      <c r="C109" s="27"/>
      <c r="D109" s="26">
        <f>+IFERROR(VLOOKUP(A109,'[1]BALANCE DE COMPROBACION'!$A$4:$G$196,7,FALSE),0)</f>
        <v>-1720.29</v>
      </c>
      <c r="E109" s="27"/>
      <c r="G109" s="2"/>
      <c r="H109" s="26"/>
      <c r="I109" s="17"/>
      <c r="L109" s="6"/>
    </row>
    <row r="110" spans="1:15" x14ac:dyDescent="0.25">
      <c r="A110" s="24"/>
      <c r="B110" s="30"/>
      <c r="C110" s="27"/>
      <c r="D110" s="26"/>
      <c r="E110" s="27"/>
      <c r="G110" s="2"/>
      <c r="H110" s="26"/>
      <c r="L110" s="6"/>
    </row>
    <row r="111" spans="1:15" x14ac:dyDescent="0.25">
      <c r="A111" s="24"/>
      <c r="B111" s="30"/>
      <c r="C111" s="27"/>
      <c r="D111" s="26"/>
      <c r="E111" s="27"/>
      <c r="G111" s="2"/>
      <c r="H111" s="26"/>
      <c r="L111" s="6"/>
    </row>
    <row r="112" spans="1:15" x14ac:dyDescent="0.25">
      <c r="A112" s="24"/>
      <c r="B112" s="30"/>
      <c r="C112" s="27"/>
      <c r="D112" s="26"/>
      <c r="E112" s="27"/>
      <c r="G112" s="2"/>
      <c r="H112" s="26"/>
      <c r="L112" s="6"/>
    </row>
    <row r="113" spans="1:13" x14ac:dyDescent="0.25">
      <c r="A113" s="24"/>
      <c r="B113" s="30"/>
      <c r="C113" s="27"/>
      <c r="D113" s="26"/>
      <c r="E113" s="27"/>
      <c r="G113" s="2"/>
      <c r="H113" s="26"/>
      <c r="L113" s="6"/>
    </row>
    <row r="114" spans="1:13" x14ac:dyDescent="0.25">
      <c r="A114" s="24"/>
      <c r="B114" s="30"/>
      <c r="C114" s="27"/>
      <c r="D114" s="26"/>
      <c r="E114" s="27"/>
      <c r="G114" s="2"/>
      <c r="H114" s="26"/>
      <c r="L114" s="6"/>
    </row>
    <row r="115" spans="1:13" x14ac:dyDescent="0.25">
      <c r="A115" s="24"/>
      <c r="B115" s="30"/>
      <c r="C115" s="27"/>
      <c r="D115" s="26"/>
      <c r="E115" s="27"/>
      <c r="G115" s="2"/>
      <c r="H115" s="26"/>
      <c r="L115" s="6"/>
    </row>
    <row r="116" spans="1:13" ht="25.5" x14ac:dyDescent="0.25">
      <c r="A116" s="24" t="s">
        <v>161</v>
      </c>
      <c r="B116" s="30" t="s">
        <v>162</v>
      </c>
      <c r="C116" s="27"/>
      <c r="D116" s="26">
        <f>+IFERROR(VLOOKUP(A116,'[1]BALANCE DE COMPROBACION'!$A$4:$G$196,7,FALSE),0)</f>
        <v>-49555.15</v>
      </c>
      <c r="E116" s="27"/>
      <c r="G116" s="2"/>
      <c r="H116" s="26"/>
      <c r="I116" s="17"/>
      <c r="L116" s="6"/>
    </row>
    <row r="117" spans="1:13" ht="25.5" x14ac:dyDescent="0.25">
      <c r="A117" s="24" t="s">
        <v>163</v>
      </c>
      <c r="B117" s="30" t="s">
        <v>164</v>
      </c>
      <c r="C117" s="27"/>
      <c r="D117" s="26">
        <f>+IFERROR(VLOOKUP(A117,'[1]BALANCE DE COMPROBACION'!$A$4:$G$196,7,FALSE),0)</f>
        <v>-31234985.440000001</v>
      </c>
      <c r="E117" s="27"/>
      <c r="G117" s="2"/>
      <c r="H117" s="26"/>
      <c r="I117" s="17"/>
      <c r="L117" s="6"/>
    </row>
    <row r="118" spans="1:13" ht="25.5" x14ac:dyDescent="0.25">
      <c r="A118" s="24" t="s">
        <v>165</v>
      </c>
      <c r="B118" s="30" t="s">
        <v>166</v>
      </c>
      <c r="C118" s="27"/>
      <c r="D118" s="26">
        <f>+IFERROR(VLOOKUP(A118,'[1]BALANCE DE COMPROBACION'!$A$4:$G$196,7,FALSE),0)</f>
        <v>-78682.600000000006</v>
      </c>
      <c r="E118" s="27"/>
      <c r="G118" s="2"/>
      <c r="H118" s="26"/>
      <c r="I118" s="17"/>
      <c r="L118" s="6"/>
    </row>
    <row r="119" spans="1:13" ht="38.25" x14ac:dyDescent="0.25">
      <c r="A119" s="24" t="s">
        <v>167</v>
      </c>
      <c r="B119" s="30" t="s">
        <v>168</v>
      </c>
      <c r="C119" s="27"/>
      <c r="D119" s="26">
        <f>+IFERROR(VLOOKUP(A119,'[1]BALANCE DE COMPROBACION'!$A$4:$G$196,7,FALSE),0)</f>
        <v>-13506.759999999998</v>
      </c>
      <c r="E119" s="27"/>
      <c r="G119" s="2"/>
      <c r="H119" s="26"/>
      <c r="I119" s="17"/>
      <c r="L119" s="6"/>
    </row>
    <row r="120" spans="1:13" ht="38.25" x14ac:dyDescent="0.25">
      <c r="A120" s="24" t="s">
        <v>169</v>
      </c>
      <c r="B120" s="30" t="s">
        <v>170</v>
      </c>
      <c r="C120" s="27"/>
      <c r="D120" s="26">
        <f>+IFERROR(VLOOKUP(A120,'[1]BALANCE DE COMPROBACION'!$A$4:$G$196,7,FALSE),0)</f>
        <v>-32832.469999999994</v>
      </c>
      <c r="E120" s="27"/>
      <c r="G120" s="2"/>
      <c r="H120" s="26"/>
      <c r="I120" s="17"/>
      <c r="L120" s="6"/>
    </row>
    <row r="121" spans="1:13" ht="38.25" x14ac:dyDescent="0.25">
      <c r="A121" s="24" t="s">
        <v>171</v>
      </c>
      <c r="B121" s="30" t="s">
        <v>172</v>
      </c>
      <c r="C121" s="27"/>
      <c r="D121" s="26">
        <f>+IFERROR(VLOOKUP(A121,'[1]BALANCE DE COMPROBACION'!$A$4:$G$196,7,FALSE),0)</f>
        <v>-10655.85</v>
      </c>
      <c r="E121" s="27"/>
      <c r="G121" s="2"/>
      <c r="H121" s="26"/>
      <c r="I121" s="17"/>
      <c r="L121" s="6"/>
    </row>
    <row r="122" spans="1:13" x14ac:dyDescent="0.25">
      <c r="A122" s="24" t="s">
        <v>173</v>
      </c>
      <c r="B122" s="30" t="s">
        <v>143</v>
      </c>
      <c r="C122" s="27"/>
      <c r="D122" s="26">
        <f>+IFERROR(VLOOKUP(A122,'[1]BALANCE DE COMPROBACION'!$A$4:$G$196,7,FALSE),0)</f>
        <v>-1082531.28</v>
      </c>
      <c r="E122" s="27"/>
      <c r="G122" s="2"/>
      <c r="H122" s="26"/>
      <c r="I122" s="17"/>
      <c r="L122" s="6"/>
    </row>
    <row r="123" spans="1:13" ht="25.5" x14ac:dyDescent="0.25">
      <c r="A123" s="24" t="s">
        <v>174</v>
      </c>
      <c r="B123" s="30" t="s">
        <v>175</v>
      </c>
      <c r="C123" s="27"/>
      <c r="D123" s="26">
        <f>+IFERROR(VLOOKUP(A123,'[1]BALANCE DE COMPROBACION'!$A$4:$G$196,7,FALSE),0)</f>
        <v>-643326.55000000005</v>
      </c>
      <c r="E123" s="27"/>
      <c r="G123" s="2"/>
      <c r="H123" s="26"/>
      <c r="I123" s="17"/>
      <c r="L123" s="6"/>
    </row>
    <row r="124" spans="1:13" x14ac:dyDescent="0.25">
      <c r="A124" s="48"/>
      <c r="B124" s="10"/>
      <c r="C124" s="10"/>
      <c r="D124" s="11"/>
      <c r="E124" s="27"/>
      <c r="G124" s="2"/>
      <c r="H124" s="26"/>
      <c r="I124" s="17"/>
      <c r="J124" s="45"/>
      <c r="L124" s="6"/>
    </row>
    <row r="125" spans="1:13" x14ac:dyDescent="0.25">
      <c r="A125" s="19" t="s">
        <v>176</v>
      </c>
      <c r="B125" s="14" t="s">
        <v>177</v>
      </c>
      <c r="C125" s="27"/>
      <c r="D125" s="11"/>
      <c r="E125" s="22">
        <f>+D126</f>
        <v>3968253.2499999981</v>
      </c>
      <c r="G125" s="2"/>
      <c r="H125" s="26"/>
      <c r="I125" s="17"/>
      <c r="J125" s="45"/>
      <c r="L125" s="46"/>
    </row>
    <row r="126" spans="1:13" ht="25.5" x14ac:dyDescent="0.25">
      <c r="A126" s="19" t="s">
        <v>178</v>
      </c>
      <c r="B126" s="14" t="s">
        <v>179</v>
      </c>
      <c r="C126" s="27"/>
      <c r="D126" s="22">
        <f>+D127+D131</f>
        <v>3968253.2499999981</v>
      </c>
      <c r="E126" s="27"/>
      <c r="G126" s="2"/>
      <c r="H126" s="26"/>
      <c r="I126" s="17"/>
      <c r="J126" s="45"/>
      <c r="L126" s="6"/>
      <c r="M126" s="23"/>
    </row>
    <row r="127" spans="1:13" ht="17.25" x14ac:dyDescent="0.4">
      <c r="A127" s="24" t="s">
        <v>180</v>
      </c>
      <c r="B127" s="30" t="s">
        <v>181</v>
      </c>
      <c r="C127" s="27"/>
      <c r="D127" s="26">
        <f>+IFERROR(VLOOKUP(A127,'[1]BALANCE DE COMPROBACION'!$A$4:$G$196,7,FALSE),0)</f>
        <v>10768528.609999999</v>
      </c>
      <c r="E127" s="27"/>
      <c r="G127" s="2"/>
      <c r="H127" s="26"/>
      <c r="I127" s="17"/>
      <c r="J127" s="45"/>
      <c r="L127" s="49"/>
    </row>
    <row r="128" spans="1:13" ht="17.25" hidden="1" x14ac:dyDescent="0.4">
      <c r="A128" s="24" t="s">
        <v>182</v>
      </c>
      <c r="B128" s="30" t="s">
        <v>183</v>
      </c>
      <c r="C128" s="27"/>
      <c r="D128" s="26">
        <f>+IFERROR(VLOOKUP(A128,'[1]BALANCE DE COMPROBACION'!$A$4:$G$196,7,FALSE),0)</f>
        <v>0</v>
      </c>
      <c r="E128" s="27"/>
      <c r="G128" s="2"/>
      <c r="H128" s="26"/>
      <c r="I128" s="17"/>
      <c r="J128" s="45"/>
      <c r="L128" s="49"/>
    </row>
    <row r="129" spans="1:12" ht="17.25" hidden="1" x14ac:dyDescent="0.4">
      <c r="A129" s="24">
        <v>11040104</v>
      </c>
      <c r="B129" s="30" t="s">
        <v>184</v>
      </c>
      <c r="C129" s="27"/>
      <c r="D129" s="26">
        <f>+IFERROR(VLOOKUP(A129,'[1]BALANCE DE COMPROBACION'!$A$4:$G$196,7,FALSE),0)</f>
        <v>0</v>
      </c>
      <c r="E129" s="27"/>
      <c r="G129" s="2"/>
      <c r="H129" s="26"/>
      <c r="I129" s="17"/>
      <c r="J129" s="45"/>
      <c r="L129" s="49"/>
    </row>
    <row r="130" spans="1:12" ht="25.5" hidden="1" x14ac:dyDescent="0.25">
      <c r="A130" s="24">
        <v>11040105</v>
      </c>
      <c r="B130" s="30" t="s">
        <v>185</v>
      </c>
      <c r="C130" s="27"/>
      <c r="D130" s="26">
        <f>+IFERROR(VLOOKUP(A130,'[1]BALANCE DE COMPROBACION'!$A$4:$G$196,7,FALSE),0)</f>
        <v>0</v>
      </c>
      <c r="E130" s="27"/>
      <c r="G130" s="2"/>
      <c r="H130" s="26"/>
      <c r="I130" s="17"/>
      <c r="J130" s="45"/>
      <c r="L130" s="6"/>
    </row>
    <row r="131" spans="1:12" ht="25.5" x14ac:dyDescent="0.25">
      <c r="A131" s="24" t="s">
        <v>186</v>
      </c>
      <c r="B131" s="14" t="s">
        <v>187</v>
      </c>
      <c r="C131" s="27"/>
      <c r="D131" s="26">
        <f>+IFERROR(VLOOKUP(A131,'[1]BALANCE DE COMPROBACION'!$A$4:$G$196,7,FALSE),0)</f>
        <v>-6800275.3600000013</v>
      </c>
      <c r="E131" s="27"/>
      <c r="G131" s="2"/>
      <c r="H131" s="26"/>
      <c r="I131" s="17"/>
      <c r="J131" s="45"/>
      <c r="L131" s="6"/>
    </row>
    <row r="132" spans="1:12" x14ac:dyDescent="0.25">
      <c r="A132" s="24"/>
      <c r="B132" s="14"/>
      <c r="C132" s="27"/>
      <c r="D132" s="27"/>
      <c r="E132" s="22"/>
      <c r="G132" s="2"/>
      <c r="H132" s="2"/>
      <c r="I132" s="17"/>
      <c r="L132" s="6"/>
    </row>
    <row r="133" spans="1:12" x14ac:dyDescent="0.25">
      <c r="A133" s="24">
        <v>2</v>
      </c>
      <c r="B133" s="14" t="s">
        <v>188</v>
      </c>
      <c r="C133" s="27"/>
      <c r="D133" s="27"/>
      <c r="E133" s="22">
        <f>D134</f>
        <v>8279617.3599999994</v>
      </c>
      <c r="G133" s="2"/>
      <c r="H133" s="2"/>
      <c r="I133" s="17"/>
      <c r="L133" s="6"/>
    </row>
    <row r="134" spans="1:12" x14ac:dyDescent="0.25">
      <c r="A134" s="24">
        <v>2.1</v>
      </c>
      <c r="B134" s="14" t="s">
        <v>189</v>
      </c>
      <c r="C134" s="27"/>
      <c r="D134" s="22">
        <f>D135+D140+D147+D152</f>
        <v>8279617.3599999994</v>
      </c>
      <c r="E134" s="22"/>
      <c r="G134" s="2"/>
      <c r="H134" s="2"/>
      <c r="I134" s="17"/>
      <c r="L134" s="6"/>
    </row>
    <row r="135" spans="1:12" x14ac:dyDescent="0.25">
      <c r="A135" s="24" t="s">
        <v>190</v>
      </c>
      <c r="B135" s="14" t="s">
        <v>191</v>
      </c>
      <c r="C135" s="27"/>
      <c r="D135" s="22">
        <f>+D136</f>
        <v>8197227.2599999998</v>
      </c>
      <c r="E135" s="22"/>
      <c r="G135" s="2"/>
      <c r="H135" s="2"/>
      <c r="I135" s="17"/>
      <c r="L135" s="6"/>
    </row>
    <row r="136" spans="1:12" s="51" customFormat="1" ht="25.5" x14ac:dyDescent="0.25">
      <c r="A136" s="24" t="s">
        <v>192</v>
      </c>
      <c r="B136" s="14" t="s">
        <v>193</v>
      </c>
      <c r="C136" s="27"/>
      <c r="D136" s="22">
        <f>+D137+D138</f>
        <v>8197227.2599999998</v>
      </c>
      <c r="E136" s="22"/>
      <c r="F136" s="1"/>
      <c r="G136" s="2"/>
      <c r="H136" s="2"/>
      <c r="I136" s="50"/>
      <c r="L136" s="34"/>
    </row>
    <row r="137" spans="1:12" x14ac:dyDescent="0.25">
      <c r="A137" s="24" t="s">
        <v>194</v>
      </c>
      <c r="B137" s="14" t="s">
        <v>195</v>
      </c>
      <c r="C137" s="27"/>
      <c r="D137" s="26">
        <f>+IFERROR(VLOOKUP(A137,'[1]BALANCE DE COMPROBACION'!$A$4:$G$196,7,FALSE),0)</f>
        <v>1816412.5599999996</v>
      </c>
      <c r="E137" s="22"/>
      <c r="G137" s="2"/>
      <c r="H137" s="2"/>
      <c r="I137" s="17"/>
      <c r="L137" s="6"/>
    </row>
    <row r="138" spans="1:12" x14ac:dyDescent="0.25">
      <c r="A138" s="24" t="s">
        <v>196</v>
      </c>
      <c r="B138" s="14" t="s">
        <v>197</v>
      </c>
      <c r="C138" s="27"/>
      <c r="D138" s="26">
        <f>+IFERROR(VLOOKUP(A138,'[1]BALANCE DE COMPROBACION'!$A$4:$G$196,7,FALSE),0)</f>
        <v>6380814.7000000002</v>
      </c>
      <c r="E138" s="22"/>
      <c r="G138" s="2"/>
      <c r="H138" s="2"/>
      <c r="I138" s="17"/>
      <c r="L138" s="6"/>
    </row>
    <row r="139" spans="1:12" x14ac:dyDescent="0.25">
      <c r="A139" s="24"/>
      <c r="B139" s="14"/>
      <c r="C139" s="27"/>
      <c r="D139" s="26"/>
      <c r="E139" s="22"/>
      <c r="G139" s="2"/>
      <c r="H139" s="2"/>
      <c r="I139" s="17"/>
      <c r="L139" s="6"/>
    </row>
    <row r="140" spans="1:12" ht="25.5" x14ac:dyDescent="0.25">
      <c r="A140" s="24" t="s">
        <v>198</v>
      </c>
      <c r="B140" s="14" t="s">
        <v>199</v>
      </c>
      <c r="C140" s="27"/>
      <c r="D140" s="22">
        <f>D141</f>
        <v>82390.099999999991</v>
      </c>
      <c r="E140" s="22"/>
      <c r="G140" s="2"/>
      <c r="H140" s="2"/>
      <c r="I140" s="17"/>
      <c r="L140" s="6"/>
    </row>
    <row r="141" spans="1:12" ht="25.5" x14ac:dyDescent="0.25">
      <c r="A141" s="24" t="s">
        <v>200</v>
      </c>
      <c r="B141" s="14" t="s">
        <v>201</v>
      </c>
      <c r="C141" s="27"/>
      <c r="D141" s="22">
        <f>+D142</f>
        <v>82390.099999999991</v>
      </c>
      <c r="E141" s="22"/>
      <c r="G141" s="2"/>
      <c r="H141" s="2"/>
      <c r="I141" s="17"/>
      <c r="L141" s="6"/>
    </row>
    <row r="142" spans="1:12" ht="25.5" x14ac:dyDescent="0.25">
      <c r="A142" s="24" t="s">
        <v>202</v>
      </c>
      <c r="B142" s="14" t="s">
        <v>203</v>
      </c>
      <c r="C142" s="27"/>
      <c r="D142" s="22">
        <f>D143+D144+D145+D146</f>
        <v>82390.099999999991</v>
      </c>
      <c r="E142" s="22"/>
      <c r="G142" s="2"/>
      <c r="H142" s="2"/>
      <c r="I142" s="17"/>
      <c r="L142" s="6"/>
    </row>
    <row r="143" spans="1:12" x14ac:dyDescent="0.25">
      <c r="A143" s="24" t="s">
        <v>204</v>
      </c>
      <c r="B143" s="30" t="s">
        <v>205</v>
      </c>
      <c r="C143" s="27"/>
      <c r="D143" s="26">
        <f>+IFERROR(VLOOKUP(A143,'[1]BALANCE DE COMPROBACION'!$A$4:$G$196,7,FALSE),0)</f>
        <v>30547.519999999997</v>
      </c>
      <c r="E143" s="22"/>
      <c r="G143" s="2"/>
      <c r="H143" s="2"/>
      <c r="L143" s="6"/>
    </row>
    <row r="144" spans="1:12" x14ac:dyDescent="0.25">
      <c r="A144" s="24" t="s">
        <v>206</v>
      </c>
      <c r="B144" s="30" t="s">
        <v>207</v>
      </c>
      <c r="C144" s="27"/>
      <c r="D144" s="26">
        <f>+IFERROR(VLOOKUP(A144,'[1]BALANCE DE COMPROBACION'!$A$4:$G$196,7,FALSE),0)</f>
        <v>2166.67</v>
      </c>
      <c r="E144" s="22"/>
      <c r="G144" s="2"/>
      <c r="H144" s="2"/>
      <c r="L144" s="6"/>
    </row>
    <row r="145" spans="1:13" ht="18.75" x14ac:dyDescent="0.3">
      <c r="A145" s="24" t="s">
        <v>208</v>
      </c>
      <c r="B145" s="30" t="s">
        <v>209</v>
      </c>
      <c r="C145" s="27"/>
      <c r="D145" s="26">
        <f>+IFERROR(VLOOKUP(A145,'[1]BALANCE DE COMPROBACION'!$A$4:$G$196,7,FALSE),0)</f>
        <v>46436.55</v>
      </c>
      <c r="E145" s="22"/>
      <c r="G145" s="2"/>
      <c r="H145" s="2"/>
      <c r="L145" s="6"/>
      <c r="M145" s="52"/>
    </row>
    <row r="146" spans="1:13" ht="18.75" x14ac:dyDescent="0.3">
      <c r="A146" s="24" t="s">
        <v>210</v>
      </c>
      <c r="B146" s="30" t="s">
        <v>211</v>
      </c>
      <c r="C146" s="27"/>
      <c r="D146" s="26">
        <f>+IFERROR(VLOOKUP(A146,'[1]BALANCE DE COMPROBACION'!$A$4:$G$196,7,FALSE),0)</f>
        <v>3239.3599999999997</v>
      </c>
      <c r="E146" s="22"/>
      <c r="G146" s="2"/>
      <c r="H146" s="2"/>
      <c r="L146" s="6"/>
      <c r="M146" s="52"/>
    </row>
    <row r="147" spans="1:13" ht="25.5" hidden="1" x14ac:dyDescent="0.3">
      <c r="A147" s="19" t="s">
        <v>212</v>
      </c>
      <c r="B147" s="14" t="s">
        <v>213</v>
      </c>
      <c r="C147" s="27"/>
      <c r="D147" s="22">
        <f>+D148</f>
        <v>0</v>
      </c>
      <c r="E147" s="22"/>
      <c r="F147" s="53"/>
      <c r="G147" s="54"/>
      <c r="H147" s="54"/>
      <c r="L147" s="6"/>
      <c r="M147" s="52"/>
    </row>
    <row r="148" spans="1:13" ht="25.5" hidden="1" x14ac:dyDescent="0.3">
      <c r="A148" s="24" t="s">
        <v>214</v>
      </c>
      <c r="B148" s="30" t="s">
        <v>215</v>
      </c>
      <c r="C148" s="27"/>
      <c r="D148" s="26">
        <f>+IFERROR(VLOOKUP(A148,'[1]BALANCE DE COMPROBACION'!$A$4:$G$196,7,FALSE),0)</f>
        <v>0</v>
      </c>
      <c r="E148" s="22"/>
      <c r="G148" s="2"/>
      <c r="H148" s="2"/>
      <c r="L148" s="6"/>
      <c r="M148" s="52"/>
    </row>
    <row r="149" spans="1:13" hidden="1" x14ac:dyDescent="0.25">
      <c r="A149" s="24" t="s">
        <v>216</v>
      </c>
      <c r="B149" s="30" t="s">
        <v>217</v>
      </c>
      <c r="C149" s="27"/>
      <c r="D149" s="26">
        <f>+IFERROR(VLOOKUP(A149,'[1]BALANCE DE COMPROBACION'!$A$4:$G$196,7,FALSE),0)</f>
        <v>0</v>
      </c>
      <c r="E149" s="22"/>
      <c r="G149" s="2"/>
      <c r="H149" s="2"/>
      <c r="L149" s="6"/>
      <c r="M149" s="55"/>
    </row>
    <row r="150" spans="1:13" hidden="1" x14ac:dyDescent="0.25">
      <c r="A150" s="24"/>
      <c r="B150" s="30"/>
      <c r="C150" s="27"/>
      <c r="D150" s="26"/>
      <c r="E150" s="22"/>
      <c r="G150" s="2"/>
      <c r="H150" s="2"/>
      <c r="L150" s="6"/>
      <c r="M150" s="55"/>
    </row>
    <row r="151" spans="1:13" hidden="1" x14ac:dyDescent="0.25">
      <c r="A151" s="19" t="s">
        <v>218</v>
      </c>
      <c r="B151" s="14" t="s">
        <v>219</v>
      </c>
      <c r="C151" s="27"/>
      <c r="D151" s="22">
        <f>+D152</f>
        <v>0</v>
      </c>
      <c r="E151" s="22"/>
      <c r="G151" s="2"/>
      <c r="H151" s="2"/>
      <c r="L151" s="6"/>
      <c r="M151" s="55"/>
    </row>
    <row r="152" spans="1:13" hidden="1" x14ac:dyDescent="0.25">
      <c r="A152" s="19" t="s">
        <v>220</v>
      </c>
      <c r="B152" s="14" t="s">
        <v>221</v>
      </c>
      <c r="C152" s="27"/>
      <c r="D152" s="22">
        <f>+D153</f>
        <v>0</v>
      </c>
      <c r="E152" s="22"/>
      <c r="G152" s="2"/>
      <c r="H152" s="2"/>
      <c r="K152" s="56"/>
      <c r="L152" s="6"/>
      <c r="M152" s="57"/>
    </row>
    <row r="153" spans="1:13" hidden="1" x14ac:dyDescent="0.25">
      <c r="A153" s="24" t="s">
        <v>222</v>
      </c>
      <c r="B153" s="30" t="s">
        <v>223</v>
      </c>
      <c r="C153" s="27"/>
      <c r="D153" s="26">
        <f>+IFERROR(VLOOKUP(A153,'[1]BALANCE DE COMPROBACION'!$A$4:$G$196,7,FALSE),0)</f>
        <v>0</v>
      </c>
      <c r="E153" s="22"/>
      <c r="G153" s="2"/>
      <c r="H153" s="2"/>
      <c r="K153" s="56"/>
      <c r="L153" s="6"/>
      <c r="M153" s="57"/>
    </row>
    <row r="154" spans="1:13" x14ac:dyDescent="0.25">
      <c r="A154" s="24"/>
      <c r="B154" s="30"/>
      <c r="C154" s="27"/>
      <c r="D154" s="26"/>
      <c r="E154" s="22"/>
      <c r="G154" s="2"/>
      <c r="H154" s="2"/>
      <c r="K154" s="56"/>
      <c r="L154" s="6"/>
      <c r="M154" s="57"/>
    </row>
    <row r="155" spans="1:13" x14ac:dyDescent="0.25">
      <c r="A155" s="24"/>
      <c r="B155" s="30"/>
      <c r="C155" s="27"/>
      <c r="D155" s="26"/>
      <c r="E155" s="22"/>
      <c r="G155" s="2"/>
      <c r="H155" s="2"/>
      <c r="K155" s="56"/>
      <c r="L155" s="6"/>
      <c r="M155" s="57"/>
    </row>
    <row r="156" spans="1:13" x14ac:dyDescent="0.25">
      <c r="A156" s="24"/>
      <c r="B156" s="30"/>
      <c r="C156" s="27"/>
      <c r="D156" s="26"/>
      <c r="E156" s="22"/>
      <c r="G156" s="2"/>
      <c r="H156" s="2"/>
      <c r="K156" s="56"/>
      <c r="L156" s="6"/>
      <c r="M156" s="57"/>
    </row>
    <row r="157" spans="1:13" x14ac:dyDescent="0.25">
      <c r="A157" s="24"/>
      <c r="B157" s="30"/>
      <c r="C157" s="27"/>
      <c r="D157" s="26"/>
      <c r="E157" s="22"/>
      <c r="G157" s="2"/>
      <c r="H157" s="2"/>
      <c r="K157" s="56"/>
      <c r="L157" s="6"/>
      <c r="M157" s="57"/>
    </row>
    <row r="158" spans="1:13" x14ac:dyDescent="0.25">
      <c r="A158" s="24"/>
      <c r="B158" s="14"/>
      <c r="C158" s="27"/>
      <c r="D158" s="22"/>
      <c r="E158" s="22"/>
      <c r="G158" s="2"/>
      <c r="H158" s="2"/>
      <c r="K158" s="56"/>
      <c r="L158" s="6"/>
      <c r="M158" s="57"/>
    </row>
    <row r="159" spans="1:13" x14ac:dyDescent="0.25">
      <c r="A159" s="24">
        <v>3</v>
      </c>
      <c r="B159" s="14" t="s">
        <v>224</v>
      </c>
      <c r="C159" s="27"/>
      <c r="D159" s="22"/>
      <c r="E159" s="22">
        <f>D160</f>
        <v>101780243.81799218</v>
      </c>
      <c r="G159" s="2"/>
      <c r="H159" s="2"/>
      <c r="K159" s="56"/>
      <c r="L159" s="6"/>
      <c r="M159" s="57"/>
    </row>
    <row r="160" spans="1:13" x14ac:dyDescent="0.25">
      <c r="A160" s="24">
        <v>3.1</v>
      </c>
      <c r="B160" s="14" t="s">
        <v>225</v>
      </c>
      <c r="C160" s="27"/>
      <c r="D160" s="22">
        <f>D161+D164</f>
        <v>101780243.81799218</v>
      </c>
      <c r="E160" s="22"/>
      <c r="G160" s="2"/>
      <c r="H160" s="2"/>
      <c r="K160" s="56"/>
      <c r="L160" s="6"/>
      <c r="M160" s="57"/>
    </row>
    <row r="161" spans="1:13" x14ac:dyDescent="0.25">
      <c r="A161" s="24" t="s">
        <v>226</v>
      </c>
      <c r="B161" s="14" t="s">
        <v>227</v>
      </c>
      <c r="C161" s="27"/>
      <c r="D161" s="22">
        <f>+D163</f>
        <v>65441165.399999999</v>
      </c>
      <c r="E161" s="22"/>
      <c r="G161" s="2"/>
      <c r="H161" s="2"/>
      <c r="K161" s="32"/>
      <c r="L161" s="6"/>
      <c r="M161" s="57"/>
    </row>
    <row r="162" spans="1:13" x14ac:dyDescent="0.25">
      <c r="A162" s="24" t="s">
        <v>229</v>
      </c>
      <c r="B162" s="14" t="s">
        <v>230</v>
      </c>
      <c r="C162" s="27"/>
      <c r="D162" s="22"/>
      <c r="E162" s="22"/>
      <c r="G162" s="2"/>
      <c r="H162" s="2"/>
      <c r="K162" s="32"/>
      <c r="L162" s="6"/>
      <c r="M162" s="57"/>
    </row>
    <row r="163" spans="1:13" x14ac:dyDescent="0.25">
      <c r="A163" s="24" t="s">
        <v>231</v>
      </c>
      <c r="B163" s="14" t="s">
        <v>232</v>
      </c>
      <c r="C163" s="27"/>
      <c r="D163" s="26">
        <f>+IFERROR(VLOOKUP(A163,'[1]BALANCE DE COMPROBACION'!$A$4:$G$196,7,FALSE),0)</f>
        <v>65441165.399999999</v>
      </c>
      <c r="E163" s="22"/>
      <c r="G163" s="2"/>
      <c r="H163" s="2"/>
      <c r="K163" s="32"/>
      <c r="L163" s="6"/>
      <c r="M163" s="57"/>
    </row>
    <row r="164" spans="1:13" x14ac:dyDescent="0.25">
      <c r="A164" s="19" t="s">
        <v>234</v>
      </c>
      <c r="B164" s="14" t="s">
        <v>235</v>
      </c>
      <c r="C164" s="27"/>
      <c r="D164" s="22">
        <f>D165+D168</f>
        <v>36339078.417992175</v>
      </c>
      <c r="E164" s="22"/>
      <c r="G164" s="2"/>
      <c r="H164" s="2"/>
      <c r="L164" s="6"/>
      <c r="M164" s="57"/>
    </row>
    <row r="165" spans="1:13" ht="25.5" x14ac:dyDescent="0.25">
      <c r="A165" s="19" t="s">
        <v>236</v>
      </c>
      <c r="B165" s="14" t="s">
        <v>237</v>
      </c>
      <c r="C165" s="27"/>
      <c r="D165" s="22">
        <f>D166+D167</f>
        <v>26213901.07</v>
      </c>
      <c r="E165" s="22"/>
      <c r="G165" s="2"/>
      <c r="H165" s="2"/>
      <c r="L165" s="6"/>
      <c r="M165" s="57"/>
    </row>
    <row r="166" spans="1:13" x14ac:dyDescent="0.25">
      <c r="A166" s="24" t="s">
        <v>238</v>
      </c>
      <c r="B166" s="30" t="s">
        <v>239</v>
      </c>
      <c r="C166" s="27"/>
      <c r="D166" s="26">
        <f>+IFERROR(VLOOKUP(A166,'[1]BALANCE DE COMPROBACION'!$A$4:$G$196,7,FALSE),0)</f>
        <v>78214.880000000005</v>
      </c>
      <c r="E166" s="22"/>
      <c r="G166" s="2"/>
      <c r="H166" s="2"/>
      <c r="M166" s="32"/>
    </row>
    <row r="167" spans="1:13" ht="25.5" x14ac:dyDescent="0.25">
      <c r="A167" s="24" t="s">
        <v>240</v>
      </c>
      <c r="B167" s="30" t="s">
        <v>241</v>
      </c>
      <c r="C167" s="27"/>
      <c r="D167" s="26">
        <f>+IFERROR(VLOOKUP(A167,'[1]BALANCE DE COMPROBACION'!$A$4:$G$196,7,FALSE),0)</f>
        <v>26135686.190000001</v>
      </c>
      <c r="E167" s="22"/>
      <c r="G167" s="2"/>
      <c r="H167" s="2"/>
      <c r="I167" s="17"/>
    </row>
    <row r="168" spans="1:13" x14ac:dyDescent="0.25">
      <c r="A168" s="19" t="s">
        <v>242</v>
      </c>
      <c r="B168" s="14" t="s">
        <v>243</v>
      </c>
      <c r="C168" s="27"/>
      <c r="D168" s="22">
        <f>+D171+D169+D170</f>
        <v>10125177.347992174</v>
      </c>
      <c r="E168" s="22"/>
      <c r="G168" s="2"/>
      <c r="H168" s="2"/>
      <c r="I168" s="17"/>
    </row>
    <row r="169" spans="1:13" x14ac:dyDescent="0.25">
      <c r="A169" s="24" t="s">
        <v>244</v>
      </c>
      <c r="B169" s="30" t="s">
        <v>245</v>
      </c>
      <c r="C169" s="27"/>
      <c r="D169" s="26">
        <f>+IFERROR(VLOOKUP(A169,'[1]BALANCE DE COMPROBACION'!$A$4:$G$196,7,FALSE),0)</f>
        <v>0</v>
      </c>
      <c r="E169" s="22"/>
      <c r="G169" s="2"/>
      <c r="H169" s="2"/>
      <c r="I169" s="17"/>
    </row>
    <row r="170" spans="1:13" x14ac:dyDescent="0.25">
      <c r="A170" s="24" t="s">
        <v>246</v>
      </c>
      <c r="B170" s="30" t="s">
        <v>247</v>
      </c>
      <c r="C170" s="27"/>
      <c r="D170" s="26">
        <f>+IFERROR(VLOOKUP(A170,'[1]BALANCE DE COMPROBACION'!$A$4:$G$196,7,FALSE),0)</f>
        <v>0</v>
      </c>
      <c r="E170" s="22"/>
      <c r="G170" s="2"/>
      <c r="H170" s="2"/>
    </row>
    <row r="171" spans="1:13" x14ac:dyDescent="0.25">
      <c r="A171" s="19" t="s">
        <v>248</v>
      </c>
      <c r="B171" s="14" t="s">
        <v>233</v>
      </c>
      <c r="C171" s="27"/>
      <c r="D171" s="54">
        <f>SUM(D172:D173)</f>
        <v>10125177.347992174</v>
      </c>
      <c r="E171" s="22"/>
      <c r="G171" s="2"/>
      <c r="H171" s="2"/>
    </row>
    <row r="172" spans="1:13" ht="25.5" x14ac:dyDescent="0.25">
      <c r="A172" s="24" t="s">
        <v>249</v>
      </c>
      <c r="B172" s="30" t="s">
        <v>250</v>
      </c>
      <c r="C172" s="27"/>
      <c r="D172" s="26">
        <f>+IFERROR(VLOOKUP(A172,'[1]BALANCE DE COMPROBACION'!$A$4:$G$196,7,FALSE),0)</f>
        <v>10125177.347992174</v>
      </c>
      <c r="E172" s="22"/>
      <c r="G172" s="2"/>
      <c r="H172" s="2"/>
      <c r="I172" s="31"/>
      <c r="K172" s="23"/>
      <c r="L172" s="45"/>
    </row>
    <row r="173" spans="1:13" x14ac:dyDescent="0.25">
      <c r="A173" s="24" t="s">
        <v>251</v>
      </c>
      <c r="B173" s="30" t="s">
        <v>228</v>
      </c>
      <c r="C173" s="27"/>
      <c r="D173" s="26"/>
      <c r="E173" s="22"/>
      <c r="G173" s="2"/>
      <c r="H173" s="2"/>
      <c r="K173" s="23"/>
      <c r="L173" s="45"/>
    </row>
    <row r="174" spans="1:13" x14ac:dyDescent="0.25">
      <c r="E174" s="22"/>
      <c r="G174" s="2"/>
      <c r="H174" s="2"/>
      <c r="K174" s="23"/>
    </row>
    <row r="175" spans="1:13" ht="25.5" x14ac:dyDescent="0.25">
      <c r="A175" s="58" t="s">
        <v>252</v>
      </c>
      <c r="B175" s="59">
        <f>+E16</f>
        <v>110059861.17681746</v>
      </c>
      <c r="C175" s="60"/>
      <c r="D175" s="61" t="s">
        <v>253</v>
      </c>
      <c r="E175" s="62">
        <f>+E159+E133</f>
        <v>110059861.17799218</v>
      </c>
      <c r="F175" s="63"/>
      <c r="G175" s="63"/>
      <c r="H175" s="63"/>
    </row>
    <row r="176" spans="1:13" x14ac:dyDescent="0.25">
      <c r="K176" s="23"/>
    </row>
    <row r="177" spans="1:11" x14ac:dyDescent="0.25">
      <c r="E177" s="64">
        <f>+E175-B175</f>
        <v>1.1747181415557861E-3</v>
      </c>
    </row>
    <row r="179" spans="1:11" x14ac:dyDescent="0.25">
      <c r="K179" s="23"/>
    </row>
    <row r="180" spans="1:11" x14ac:dyDescent="0.25">
      <c r="K180" s="23"/>
    </row>
    <row r="182" spans="1:11" ht="18.75" x14ac:dyDescent="0.5">
      <c r="A182" s="65" t="s">
        <v>254</v>
      </c>
      <c r="C182" s="37"/>
      <c r="D182" s="66" t="s">
        <v>255</v>
      </c>
      <c r="E182" s="66"/>
      <c r="F182" s="67"/>
      <c r="G182" s="67"/>
      <c r="H182" s="67"/>
    </row>
    <row r="183" spans="1:11" x14ac:dyDescent="0.25">
      <c r="A183" s="68" t="s">
        <v>256</v>
      </c>
      <c r="C183" s="69"/>
      <c r="D183" s="70" t="s">
        <v>257</v>
      </c>
      <c r="E183" s="70"/>
      <c r="F183" s="71"/>
      <c r="G183" s="71"/>
      <c r="H183" s="71"/>
    </row>
    <row r="184" spans="1:11" x14ac:dyDescent="0.25">
      <c r="B184" s="53"/>
      <c r="C184" s="53"/>
      <c r="D184" s="29"/>
      <c r="E184" s="72"/>
      <c r="F184" s="53"/>
      <c r="G184" s="53"/>
      <c r="H184" s="53"/>
    </row>
    <row r="444" spans="10:10" x14ac:dyDescent="0.25">
      <c r="J444" t="s">
        <v>258</v>
      </c>
    </row>
  </sheetData>
  <autoFilter ref="A15:H197"/>
  <mergeCells count="6">
    <mergeCell ref="A8:E8"/>
    <mergeCell ref="A9:E9"/>
    <mergeCell ref="A10:E10"/>
    <mergeCell ref="A11:E11"/>
    <mergeCell ref="D182:E182"/>
    <mergeCell ref="D183:E183"/>
  </mergeCells>
  <pageMargins left="1" right="1" top="1" bottom="1" header="0.5" footer="0.5"/>
  <pageSetup scale="65" orientation="portrait" r:id="rId1"/>
  <rowBreaks count="3" manualBreakCount="3">
    <brk id="58" max="4" man="1"/>
    <brk id="110" max="4" man="1"/>
    <brk id="154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2025-04-14T17:58:19Z</dcterms:created>
  <dcterms:modified xsi:type="dcterms:W3CDTF">2025-04-14T17:59:28Z</dcterms:modified>
</cp:coreProperties>
</file>