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esktop\"/>
    </mc:Choice>
  </mc:AlternateContent>
  <bookViews>
    <workbookView xWindow="0" yWindow="0" windowWidth="20490" windowHeight="6930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'!$A$9:$H$179</definedName>
    <definedName name="_xlnm.Print_Area" localSheetId="0">'Balance General '!$A$1:$F$169</definedName>
    <definedName name="_xlnm.Print_Titles" localSheetId="0">'Balance General 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4" i="1" l="1"/>
  <c r="D153" i="1"/>
  <c r="D152" i="1"/>
  <c r="D151" i="1"/>
  <c r="D150" i="1" s="1"/>
  <c r="D149" i="1"/>
  <c r="D148" i="1"/>
  <c r="D147" i="1" s="1"/>
  <c r="D146" i="1" s="1"/>
  <c r="D145" i="1"/>
  <c r="D143" i="1" s="1"/>
  <c r="D142" i="1" s="1"/>
  <c r="E141" i="1" s="1"/>
  <c r="D139" i="1"/>
  <c r="D138" i="1" s="1"/>
  <c r="D137" i="1" s="1"/>
  <c r="D135" i="1"/>
  <c r="D134" i="1"/>
  <c r="D133" i="1"/>
  <c r="D132" i="1"/>
  <c r="D131" i="1"/>
  <c r="D130" i="1"/>
  <c r="D129" i="1"/>
  <c r="D128" i="1"/>
  <c r="D127" i="1"/>
  <c r="D126" i="1"/>
  <c r="D124" i="1"/>
  <c r="D123" i="1"/>
  <c r="D122" i="1" s="1"/>
  <c r="D121" i="1" s="1"/>
  <c r="D120" i="1" s="1"/>
  <c r="E119" i="1" s="1"/>
  <c r="K155" i="1" s="1"/>
  <c r="D117" i="1"/>
  <c r="D112" i="1" s="1"/>
  <c r="E111" i="1" s="1"/>
  <c r="D116" i="1"/>
  <c r="D115" i="1"/>
  <c r="D114" i="1"/>
  <c r="D113" i="1"/>
  <c r="H113" i="1" s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3" i="1" s="1"/>
  <c r="D95" i="1"/>
  <c r="D94" i="1"/>
  <c r="D91" i="1"/>
  <c r="D90" i="1"/>
  <c r="D89" i="1"/>
  <c r="D88" i="1"/>
  <c r="D87" i="1"/>
  <c r="D86" i="1"/>
  <c r="D85" i="1"/>
  <c r="D84" i="1" s="1"/>
  <c r="D83" i="1"/>
  <c r="J85" i="1" s="1"/>
  <c r="D82" i="1"/>
  <c r="D81" i="1"/>
  <c r="D80" i="1"/>
  <c r="D79" i="1"/>
  <c r="D78" i="1"/>
  <c r="D77" i="1"/>
  <c r="D76" i="1"/>
  <c r="D73" i="1" s="1"/>
  <c r="D75" i="1"/>
  <c r="D74" i="1"/>
  <c r="D72" i="1"/>
  <c r="D66" i="1"/>
  <c r="D65" i="1"/>
  <c r="D64" i="1"/>
  <c r="D63" i="1"/>
  <c r="D62" i="1"/>
  <c r="D61" i="1"/>
  <c r="D60" i="1"/>
  <c r="D59" i="1"/>
  <c r="D58" i="1"/>
  <c r="E57" i="1" s="1"/>
  <c r="J54" i="1"/>
  <c r="D51" i="1"/>
  <c r="D49" i="1" s="1"/>
  <c r="D48" i="1" s="1"/>
  <c r="D47" i="1" s="1"/>
  <c r="E30" i="1" s="1"/>
  <c r="D50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28" i="1"/>
  <c r="D27" i="1"/>
  <c r="D26" i="1"/>
  <c r="D25" i="1"/>
  <c r="D24" i="1"/>
  <c r="D23" i="1" s="1"/>
  <c r="E17" i="1" s="1"/>
  <c r="E12" i="1" s="1"/>
  <c r="E11" i="1" s="1"/>
  <c r="D22" i="1"/>
  <c r="D21" i="1"/>
  <c r="D20" i="1"/>
  <c r="D19" i="1"/>
  <c r="D18" i="1"/>
  <c r="D16" i="1"/>
  <c r="D15" i="1"/>
  <c r="D14" i="1"/>
  <c r="E13" i="1"/>
  <c r="D13" i="1"/>
  <c r="D71" i="1" l="1"/>
  <c r="E70" i="1" s="1"/>
  <c r="E157" i="1"/>
  <c r="E69" i="1" l="1"/>
  <c r="E10" i="1" s="1"/>
  <c r="I70" i="1"/>
  <c r="B157" i="1" l="1"/>
  <c r="E159" i="1" s="1"/>
  <c r="K154" i="1"/>
  <c r="K156" i="1" s="1"/>
</calcChain>
</file>

<file path=xl/comments1.xml><?xml version="1.0" encoding="utf-8"?>
<comments xmlns="http://schemas.openxmlformats.org/spreadsheetml/2006/main">
  <authors>
    <author>Suanny Colon</author>
  </authors>
  <commentList>
    <comment ref="B51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<sst xmlns="http://schemas.openxmlformats.org/spreadsheetml/2006/main" count="274" uniqueCount="264">
  <si>
    <t xml:space="preserve">Instituto De Desarrollo y Credito Cooperativo (IDECOOP)  </t>
  </si>
  <si>
    <t>Balance General</t>
  </si>
  <si>
    <t>Al 30 de Noviembre 2024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</si>
  <si>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</si>
  <si>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</si>
  <si>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</si>
  <si>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</si>
  <si>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</si>
  <si>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</si>
  <si>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</si>
  <si>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</si>
  <si>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</si>
  <si>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</si>
  <si>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</si>
  <si>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</si>
  <si>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</si>
  <si>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</si>
  <si>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</si>
  <si>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</si>
  <si>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</si>
  <si>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</si>
  <si>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</si>
  <si>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</si>
  <si>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</si>
  <si>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</si>
  <si>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</si>
  <si>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</si>
  <si>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</si>
  <si>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</si>
  <si>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</si>
  <si>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</si>
  <si>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</si>
  <si>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</si>
  <si>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</si>
  <si>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</si>
  <si>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</si>
  <si>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</si>
  <si>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</si>
  <si>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</si>
  <si>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</si>
  <si>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</si>
  <si>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</si>
  <si>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</si>
  <si>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</si>
  <si>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</si>
  <si>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</si>
  <si>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</si>
  <si>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</si>
  <si>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</si>
  <si>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</si>
  <si>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</si>
  <si>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</si>
  <si>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</si>
  <si>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</si>
  <si>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</si>
  <si>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</si>
  <si>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</si>
  <si>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</si>
  <si>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</si>
  <si>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</si>
  <si>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</si>
  <si>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</si>
  <si>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</si>
  <si>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</si>
  <si>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</si>
  <si>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</si>
  <si>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</si>
  <si>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</si>
  <si>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</si>
  <si>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</si>
  <si>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</si>
  <si>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</si>
  <si>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</si>
  <si>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</si>
  <si>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</si>
  <si>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</si>
  <si>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</si>
  <si>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</si>
  <si>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</si>
  <si>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</si>
  <si>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</si>
  <si>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</si>
  <si>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</si>
  <si>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</si>
  <si>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</si>
  <si>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</si>
  <si>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</si>
  <si>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</si>
  <si>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</si>
  <si>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</si>
  <si>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</si>
  <si>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</si>
  <si>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</si>
  <si>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</si>
  <si>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</si>
  <si>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</si>
  <si>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</si>
  <si>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</si>
  <si>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</si>
  <si>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</si>
  <si>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</si>
  <si>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</si>
  <si>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</si>
  <si>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</si>
  <si>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</si>
  <si>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</si>
  <si>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</si>
  <si>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</si>
  <si>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</si>
  <si>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</si>
  <si>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</si>
  <si>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</si>
  <si>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</si>
  <si>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</si>
  <si>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</si>
  <si>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</si>
  <si>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</si>
  <si>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</si>
  <si>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</si>
  <si>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</si>
  <si>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</si>
  <si>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</si>
  <si>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</si>
  <si>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</si>
  <si>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</si>
  <si>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</si>
  <si>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</si>
  <si>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</si>
  <si>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</si>
  <si>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</si>
  <si>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</si>
  <si>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</si>
  <si>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</si>
  <si>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</si>
  <si>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</si>
  <si>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</si>
  <si>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</si>
  <si>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</si>
  <si>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</si>
  <si>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</si>
  <si>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Otras estructuras y objetos de valor </t>
  </si>
  <si>
    <t>1.2.06.01.09.02</t>
  </si>
  <si>
    <t>Equipos de seguridad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</si>
  <si>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</si>
  <si>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</si>
  <si>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</si>
  <si>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</si>
  <si>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</si>
  <si>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</si>
  <si>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</si>
  <si>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</si>
  <si>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</si>
  <si>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</si>
  <si>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</si>
  <si>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</si>
  <si>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</si>
  <si>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</si>
  <si>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</si>
  <si>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</si>
  <si>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</si>
  <si>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</si>
  <si>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</si>
  <si>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</si>
  <si>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</si>
  <si>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</si>
  <si>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</si>
  <si>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</si>
  <si>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</si>
  <si>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</si>
  <si>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</si>
  <si>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</si>
  <si>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</si>
  <si>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</si>
  <si>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</si>
  <si>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</si>
  <si>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</si>
  <si>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</si>
  <si>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</si>
  <si>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</si>
  <si>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</si>
  <si>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</si>
  <si>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</si>
  <si>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</si>
  <si>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</si>
  <si>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</si>
  <si>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</si>
  <si>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</si>
  <si>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</si>
  <si>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</si>
  <si>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</si>
  <si>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</si>
  <si>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</si>
  <si>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</si>
  <si>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</si>
  <si>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</si>
  <si>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</si>
  <si>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</si>
  <si>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</si>
  <si>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</si>
  <si>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</si>
  <si>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</si>
  <si>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</si>
  <si>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</si>
  <si>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</si>
  <si>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</si>
  <si>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</si>
  <si>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</si>
  <si>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Capital Reservas y Superavit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</si>
  <si>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</si>
  <si>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</si>
  <si>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</si>
  <si>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</si>
  <si>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</si>
  <si>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</si>
  <si>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</si>
  <si>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</si>
  <si>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Patrimonio y Reservas</t>
  </si>
  <si>
    <t>Patrimonio Institucional</t>
  </si>
  <si>
    <t>2.1.09.07</t>
  </si>
  <si>
    <t>Cuentas transitorias</t>
  </si>
  <si>
    <t>2.1.09.07.03</t>
  </si>
  <si>
    <t>Comprobantes en procesos de pagos</t>
  </si>
  <si>
    <t>Donaciones</t>
  </si>
  <si>
    <t>2.1.09.07.03.11</t>
  </si>
  <si>
    <t>Cheques no pagados</t>
  </si>
  <si>
    <t>Resultado de Periodos Anteriores</t>
  </si>
  <si>
    <t>Ajustes Años Anteriores</t>
  </si>
  <si>
    <t>PATRIMONIO</t>
  </si>
  <si>
    <t>Patrimonio público</t>
  </si>
  <si>
    <t>3.1.01</t>
  </si>
  <si>
    <t>Capital</t>
  </si>
  <si>
    <t>Ajustes Del Periodo</t>
  </si>
  <si>
    <t>3.1.01.01</t>
  </si>
  <si>
    <t>Capital inicial</t>
  </si>
  <si>
    <t>3.1.01.01.01</t>
  </si>
  <si>
    <t>Capital inicial a valores historicos</t>
  </si>
  <si>
    <t>Resultado Del Periodo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</si>
  <si>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</si>
  <si>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</si>
  <si>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</si>
  <si>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</si>
  <si>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</si>
  <si>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</si>
  <si>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</si>
  <si>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</si>
  <si>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</si>
  <si>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</si>
  <si>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</si>
  <si>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</si>
  <si>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</si>
  <si>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</si>
  <si>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</si>
  <si>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3.1.04.02.03.01</t>
  </si>
  <si>
    <t>Resumen de ahorro o desahorro de la gestion</t>
  </si>
  <si>
    <t xml:space="preserve">activos </t>
  </si>
  <si>
    <t>3.1.04.02.03.02</t>
  </si>
  <si>
    <t>pasivos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</si>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</sst>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.00\ _$_-;\-* #,##0.00\ _$_-;_-* &quot;-&quot;??\ _$_-;_-@_-"/>
    <numFmt numFmtId="167" formatCode="_-* #.##0.00\ _€_-;\-* #.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rgb="FF231F20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164" fontId="1" fillId="0" borderId="0" xfId="1" applyFont="1"/>
    <xf numFmtId="164" fontId="1" fillId="0" borderId="0" xfId="1" applyFont="1" applyFill="1"/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4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165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4" fillId="0" borderId="0" xfId="1" applyFont="1"/>
    <xf numFmtId="164" fontId="0" fillId="0" borderId="0" xfId="0" applyNumberFormat="1"/>
    <xf numFmtId="0" fontId="6" fillId="0" borderId="0" xfId="0" applyFont="1" applyFill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4" fillId="0" borderId="0" xfId="1" applyFont="1" applyFill="1"/>
    <xf numFmtId="166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/>
    <xf numFmtId="164" fontId="2" fillId="0" borderId="0" xfId="1" applyFont="1" applyFill="1"/>
    <xf numFmtId="165" fontId="4" fillId="0" borderId="0" xfId="0" applyNumberFormat="1" applyFont="1"/>
    <xf numFmtId="167" fontId="0" fillId="0" borderId="0" xfId="0" applyNumberFormat="1"/>
    <xf numFmtId="0" fontId="11" fillId="0" borderId="0" xfId="0" applyFont="1"/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Border="1"/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0" fontId="21" fillId="0" borderId="0" xfId="0" applyFont="1"/>
    <xf numFmtId="164" fontId="4" fillId="0" borderId="0" xfId="0" applyNumberFormat="1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Border="1" applyAlignment="1">
      <alignment horizontal="center"/>
    </xf>
    <xf numFmtId="164" fontId="18" fillId="0" borderId="0" xfId="0" applyNumberFormat="1" applyFont="1" applyBorder="1" applyAlignment="1"/>
    <xf numFmtId="0" fontId="18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&#209;O%202024/Estados%20Financieros%20mensuales/Balance%20General%20Nov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mes Sept."/>
      <sheetName val="Estado resultado acumulado "/>
      <sheetName val="Depreciaciones "/>
      <sheetName val="Ingresos"/>
      <sheetName val="CXP NOVIEMBRE 2024"/>
      <sheetName val="Inventario NOVIEMBRE "/>
      <sheetName val="SALIDA NOVIEMBRE "/>
      <sheetName val="deprec. edificio"/>
      <sheetName val="CONCILAICION ACT. FIJO"/>
      <sheetName val="Caja Chica 2024"/>
      <sheetName val="CONCILIACION ACT. FIJO... "/>
      <sheetName val="cuadre activos fijos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 30/10/2024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0</v>
          </cell>
          <cell r="D6">
            <v>11614</v>
          </cell>
          <cell r="E6">
            <v>0</v>
          </cell>
          <cell r="F6">
            <v>11614</v>
          </cell>
          <cell r="G6">
            <v>11614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50000</v>
          </cell>
          <cell r="D7">
            <v>0</v>
          </cell>
          <cell r="E7">
            <v>0</v>
          </cell>
          <cell r="F7">
            <v>0</v>
          </cell>
          <cell r="G7">
            <v>50000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43496659.670000002</v>
          </cell>
          <cell r="D9">
            <v>41383883.670000002</v>
          </cell>
          <cell r="E9">
            <v>39869047.829999998</v>
          </cell>
          <cell r="F9">
            <v>1514835.8400000036</v>
          </cell>
          <cell r="G9">
            <v>45011495.510000005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708722.59000000008</v>
          </cell>
          <cell r="D10">
            <v>0</v>
          </cell>
          <cell r="E10">
            <v>0</v>
          </cell>
          <cell r="F10">
            <v>0</v>
          </cell>
          <cell r="G10">
            <v>708722.59000000008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314113.10000000021</v>
          </cell>
          <cell r="D11">
            <v>0</v>
          </cell>
          <cell r="E11">
            <v>229.3</v>
          </cell>
          <cell r="F11">
            <v>-229.3</v>
          </cell>
          <cell r="G11">
            <v>313883.80000000022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23926.880000000001</v>
          </cell>
          <cell r="D12">
            <v>0</v>
          </cell>
          <cell r="E12">
            <v>175</v>
          </cell>
          <cell r="F12">
            <v>-175</v>
          </cell>
          <cell r="G12">
            <v>23751.88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1095546.0699999996</v>
          </cell>
          <cell r="D13">
            <v>62207</v>
          </cell>
          <cell r="E13">
            <v>77763.63</v>
          </cell>
          <cell r="F13">
            <v>-15556.630000000005</v>
          </cell>
          <cell r="G13">
            <v>1079989.4399999995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1.1.04.07.01.01.01</v>
          </cell>
          <cell r="B28" t="str">
            <v>Programa de Computo y Licenciamiento</v>
          </cell>
          <cell r="C28">
            <v>6571677.4600000009</v>
          </cell>
          <cell r="D28">
            <v>0</v>
          </cell>
          <cell r="E28">
            <v>0</v>
          </cell>
          <cell r="F28">
            <v>0</v>
          </cell>
          <cell r="G28">
            <v>6571677.4600000009</v>
          </cell>
        </row>
        <row r="29">
          <cell r="A29" t="str">
            <v>1.1.05.01</v>
          </cell>
          <cell r="B29" t="str">
            <v>Materiales y suministros para consumo y prestación de servicios</v>
          </cell>
          <cell r="C29">
            <v>3175303.66</v>
          </cell>
          <cell r="D29">
            <v>382948.63</v>
          </cell>
          <cell r="E29">
            <v>453639.8031811401</v>
          </cell>
          <cell r="F29">
            <v>-70691.173181140097</v>
          </cell>
          <cell r="G29">
            <v>3104612.4868188603</v>
          </cell>
        </row>
        <row r="30">
          <cell r="A30" t="str">
            <v>1.1.05.01.01.01</v>
          </cell>
          <cell r="B30" t="str">
            <v>Alimentos y productos agroforestales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 t="str">
            <v>1.1.05.01.02.01</v>
          </cell>
          <cell r="B31" t="str">
            <v>Textiles y vestuarios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1.1.05.01.03.01</v>
          </cell>
          <cell r="B32" t="str">
            <v>Productos de papel, cartón e impresos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1.1.05.01.99.01</v>
          </cell>
          <cell r="B33" t="str">
            <v>Materiales y suministros varios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1.2.06.01.02</v>
          </cell>
          <cell r="B34" t="str">
            <v>Edificios</v>
          </cell>
          <cell r="C34">
            <v>38787166.299999997</v>
          </cell>
          <cell r="D34">
            <v>0</v>
          </cell>
          <cell r="E34">
            <v>0</v>
          </cell>
          <cell r="F34">
            <v>0</v>
          </cell>
          <cell r="G34">
            <v>38787166.299999997</v>
          </cell>
        </row>
        <row r="35">
          <cell r="A35" t="str">
            <v>1.2.06.01.04.01</v>
          </cell>
          <cell r="B35" t="str">
            <v>Muebles de oficina y estantería</v>
          </cell>
          <cell r="C35">
            <v>19990165.810000002</v>
          </cell>
          <cell r="D35">
            <v>0</v>
          </cell>
          <cell r="E35">
            <v>0</v>
          </cell>
          <cell r="F35">
            <v>0</v>
          </cell>
          <cell r="G35">
            <v>19990165.810000002</v>
          </cell>
        </row>
        <row r="36">
          <cell r="A36" t="str">
            <v>1.2.06.01.04.02</v>
          </cell>
          <cell r="B36" t="str">
            <v>Muebles de alojamiento</v>
          </cell>
          <cell r="C36">
            <v>125434</v>
          </cell>
          <cell r="D36">
            <v>0</v>
          </cell>
          <cell r="E36">
            <v>0</v>
          </cell>
          <cell r="F36">
            <v>0</v>
          </cell>
          <cell r="G36">
            <v>125434</v>
          </cell>
        </row>
        <row r="37">
          <cell r="A37" t="str">
            <v>1.2.06.01.04.03</v>
          </cell>
          <cell r="B37" t="str">
            <v>Equipos de cómputo</v>
          </cell>
          <cell r="C37">
            <v>12409239.24</v>
          </cell>
          <cell r="D37">
            <v>1424091.71</v>
          </cell>
          <cell r="E37">
            <v>0</v>
          </cell>
          <cell r="F37">
            <v>1424091.71</v>
          </cell>
          <cell r="G37">
            <v>13833330.949999999</v>
          </cell>
        </row>
        <row r="38">
          <cell r="A38" t="str">
            <v>1.2.06.01.04.04</v>
          </cell>
          <cell r="B38" t="str">
            <v>Electrodomésticos</v>
          </cell>
          <cell r="C38">
            <v>5622999.0899999999</v>
          </cell>
          <cell r="D38">
            <v>0</v>
          </cell>
          <cell r="E38">
            <v>0</v>
          </cell>
          <cell r="F38">
            <v>0</v>
          </cell>
          <cell r="G38">
            <v>5622999.0899999999</v>
          </cell>
        </row>
        <row r="39">
          <cell r="A39" t="str">
            <v>1.2.06.01.04.99</v>
          </cell>
          <cell r="B39" t="str">
            <v>Otros equipos y mobiliario de oficina y alojamiento</v>
          </cell>
          <cell r="C39">
            <v>1998005.52</v>
          </cell>
          <cell r="D39">
            <v>0</v>
          </cell>
          <cell r="E39">
            <v>0</v>
          </cell>
          <cell r="F39">
            <v>0</v>
          </cell>
          <cell r="G39">
            <v>1998005.52</v>
          </cell>
        </row>
        <row r="40">
          <cell r="A40" t="str">
            <v>1.2.06.01.05.03</v>
          </cell>
          <cell r="B40" t="str">
            <v>Camaras fotograficas y video</v>
          </cell>
          <cell r="C40">
            <v>606958.73</v>
          </cell>
          <cell r="D40">
            <v>0</v>
          </cell>
          <cell r="E40">
            <v>0</v>
          </cell>
          <cell r="F40">
            <v>0</v>
          </cell>
          <cell r="G40">
            <v>606958.73</v>
          </cell>
        </row>
        <row r="41">
          <cell r="A41" t="str">
            <v>1.2.06.01.05.99</v>
          </cell>
          <cell r="B41" t="str">
            <v>Otros equipos y mobiliario educacional, deportivo  y recreativo</v>
          </cell>
          <cell r="C41">
            <v>7375.68</v>
          </cell>
          <cell r="D41">
            <v>0</v>
          </cell>
          <cell r="E41">
            <v>0</v>
          </cell>
          <cell r="F41">
            <v>0</v>
          </cell>
          <cell r="G41">
            <v>7375.68</v>
          </cell>
        </row>
        <row r="42">
          <cell r="A42" t="str">
            <v>1.2.06.01.06.01</v>
          </cell>
          <cell r="B42" t="str">
            <v>Equipos medicos y de laboratorio</v>
          </cell>
          <cell r="C42">
            <v>87883.28</v>
          </cell>
          <cell r="D42">
            <v>0</v>
          </cell>
          <cell r="E42">
            <v>0</v>
          </cell>
          <cell r="F42">
            <v>0</v>
          </cell>
          <cell r="G42">
            <v>87883.28</v>
          </cell>
        </row>
        <row r="43">
          <cell r="A43" t="str">
            <v>1.2.06.01.07.01</v>
          </cell>
          <cell r="B43" t="str">
            <v>Automóviles y camiones</v>
          </cell>
          <cell r="C43">
            <v>44149544.399999999</v>
          </cell>
          <cell r="D43">
            <v>0</v>
          </cell>
          <cell r="E43">
            <v>0</v>
          </cell>
          <cell r="F43">
            <v>0</v>
          </cell>
          <cell r="G43">
            <v>44149544.399999999</v>
          </cell>
        </row>
        <row r="44">
          <cell r="A44" t="str">
            <v>1.2.06.01.08.02</v>
          </cell>
          <cell r="B44" t="str">
            <v>Maquinarias y equipos industriales</v>
          </cell>
          <cell r="C44">
            <v>253010.43</v>
          </cell>
          <cell r="D44">
            <v>0</v>
          </cell>
          <cell r="E44">
            <v>0</v>
          </cell>
          <cell r="F44">
            <v>0</v>
          </cell>
          <cell r="G44">
            <v>253010.43</v>
          </cell>
        </row>
        <row r="45">
          <cell r="A45" t="str">
            <v>1.2.06.01.08.04</v>
          </cell>
          <cell r="B45" t="str">
            <v>Sistemas de aire acondicionado, calefaccion y refrigeracion industrial y comercial</v>
          </cell>
          <cell r="C45">
            <v>49341.7</v>
          </cell>
          <cell r="D45">
            <v>451859.99</v>
          </cell>
          <cell r="E45">
            <v>0</v>
          </cell>
          <cell r="F45">
            <v>451859.99</v>
          </cell>
          <cell r="G45">
            <v>501201.69</v>
          </cell>
        </row>
        <row r="46">
          <cell r="A46" t="str">
            <v>1.2.06.01.08.05</v>
          </cell>
          <cell r="B46" t="str">
            <v>Equipos de comunicación, telecomunicaciones y señalamiento</v>
          </cell>
          <cell r="C46">
            <v>43587.22</v>
          </cell>
          <cell r="D46">
            <v>0</v>
          </cell>
          <cell r="E46">
            <v>0</v>
          </cell>
          <cell r="F46">
            <v>0</v>
          </cell>
          <cell r="G46">
            <v>43587.22</v>
          </cell>
        </row>
        <row r="47">
          <cell r="A47" t="str">
            <v>1.2.06.01.08.06</v>
          </cell>
          <cell r="B47" t="str">
            <v>Equipos de generacion electrica, aparatos y accesorios electricos</v>
          </cell>
          <cell r="C47">
            <v>55596.73</v>
          </cell>
          <cell r="D47">
            <v>0</v>
          </cell>
          <cell r="E47">
            <v>0</v>
          </cell>
          <cell r="F47">
            <v>0</v>
          </cell>
          <cell r="G47">
            <v>55596.73</v>
          </cell>
        </row>
        <row r="48">
          <cell r="A48" t="str">
            <v>1.2.06.01.08.07</v>
          </cell>
          <cell r="B48" t="str">
            <v xml:space="preserve">Otras estructuras y objetos de valor </v>
          </cell>
          <cell r="C48">
            <v>1198351.77</v>
          </cell>
          <cell r="D48">
            <v>0</v>
          </cell>
          <cell r="E48">
            <v>0</v>
          </cell>
          <cell r="F48">
            <v>0</v>
          </cell>
          <cell r="G48">
            <v>1198351.77</v>
          </cell>
        </row>
        <row r="49">
          <cell r="A49" t="str">
            <v>1.2.06.01.09.02</v>
          </cell>
          <cell r="B49" t="str">
            <v>Equipos de seguridad</v>
          </cell>
          <cell r="C49">
            <v>643334.55000000005</v>
          </cell>
          <cell r="D49">
            <v>0</v>
          </cell>
          <cell r="E49">
            <v>0</v>
          </cell>
          <cell r="F49">
            <v>0</v>
          </cell>
          <cell r="G49">
            <v>643334.55000000005</v>
          </cell>
        </row>
        <row r="50">
          <cell r="A50" t="str">
            <v>1.2.06.01.02.01.03</v>
          </cell>
          <cell r="B50" t="str">
            <v>Depreciaciones de edificios</v>
          </cell>
          <cell r="C50">
            <v>-18514237.420000009</v>
          </cell>
          <cell r="D50">
            <v>0</v>
          </cell>
          <cell r="E50">
            <v>64645.275499999996</v>
          </cell>
          <cell r="F50">
            <v>-64645.275499999996</v>
          </cell>
          <cell r="G50">
            <v>-18578882.695500009</v>
          </cell>
        </row>
        <row r="51">
          <cell r="A51" t="str">
            <v>1.2.06.01.04.01.03</v>
          </cell>
          <cell r="B51" t="str">
            <v>Muebles de oficina y estantería - Depreciaciones acumuladas</v>
          </cell>
          <cell r="C51">
            <v>-16083627.07</v>
          </cell>
          <cell r="D51">
            <v>0</v>
          </cell>
          <cell r="E51">
            <v>60911.08</v>
          </cell>
          <cell r="F51">
            <v>-60911.08</v>
          </cell>
          <cell r="G51">
            <v>-16144538.15</v>
          </cell>
        </row>
        <row r="52">
          <cell r="A52" t="str">
            <v>1.2.06.01.04.02.03</v>
          </cell>
          <cell r="B52" t="str">
            <v>Muebles de alojamiento-Depreciaciones acumuladas</v>
          </cell>
          <cell r="C52">
            <v>-70448.450000000012</v>
          </cell>
          <cell r="D52">
            <v>0</v>
          </cell>
          <cell r="E52">
            <v>1045.19</v>
          </cell>
          <cell r="F52">
            <v>-1045.19</v>
          </cell>
          <cell r="G52">
            <v>-71493.640000000014</v>
          </cell>
        </row>
        <row r="53">
          <cell r="A53" t="str">
            <v>1.2.06.01.04.03.03</v>
          </cell>
          <cell r="B53" t="str">
            <v>Equipos de cómputo - Depreciaciones acumuladas</v>
          </cell>
          <cell r="C53">
            <v>-10748359.73</v>
          </cell>
          <cell r="D53">
            <v>0</v>
          </cell>
          <cell r="E53">
            <v>125783.83</v>
          </cell>
          <cell r="F53">
            <v>-125783.83</v>
          </cell>
          <cell r="G53">
            <v>-10874143.560000001</v>
          </cell>
        </row>
        <row r="54">
          <cell r="A54" t="str">
            <v>1.2.06.01.04.04.03</v>
          </cell>
          <cell r="B54" t="str">
            <v>Electrodomésticos - Depreciaciones acumuladas</v>
          </cell>
          <cell r="C54">
            <v>-2488360.7600000002</v>
          </cell>
          <cell r="D54">
            <v>0</v>
          </cell>
          <cell r="E54">
            <v>44809.410000000098</v>
          </cell>
          <cell r="F54">
            <v>-44809.410000000098</v>
          </cell>
          <cell r="G54">
            <v>-2533170.1700000004</v>
          </cell>
        </row>
        <row r="55">
          <cell r="A55" t="str">
            <v>1.2.06.01.04.99.03</v>
          </cell>
          <cell r="B55" t="str">
            <v>Otros equipos y mobiliario de oficina y alojamiento - Depreciaciones acumuladas</v>
          </cell>
          <cell r="C55">
            <v>-1180253.69</v>
          </cell>
          <cell r="D55">
            <v>0</v>
          </cell>
          <cell r="E55">
            <v>28068.620000000101</v>
          </cell>
          <cell r="F55">
            <v>-28068.620000000101</v>
          </cell>
          <cell r="G55">
            <v>-1208322.31</v>
          </cell>
        </row>
        <row r="56">
          <cell r="A56" t="str">
            <v>1.2.06.01.05.03.03</v>
          </cell>
          <cell r="B56" t="str">
            <v>Camaras fotograficas y video</v>
          </cell>
          <cell r="C56">
            <v>-334727.49999999988</v>
          </cell>
          <cell r="D56">
            <v>0</v>
          </cell>
          <cell r="E56">
            <v>8249.2299999999796</v>
          </cell>
          <cell r="F56">
            <v>-8249.2299999999796</v>
          </cell>
          <cell r="G56">
            <v>-342976.72999999986</v>
          </cell>
        </row>
        <row r="57">
          <cell r="A57" t="str">
            <v>1.2.06.01.05.99.03</v>
          </cell>
          <cell r="B57" t="str">
            <v>Otros equipos y mobiliario educacional, deportivo  y recreativo</v>
          </cell>
          <cell r="C57">
            <v>-1413.0900000000004</v>
          </cell>
          <cell r="D57">
            <v>0</v>
          </cell>
          <cell r="E57">
            <v>61.440000000000097</v>
          </cell>
          <cell r="F57">
            <v>-61.440000000000097</v>
          </cell>
          <cell r="G57">
            <v>-1474.5300000000004</v>
          </cell>
        </row>
        <row r="58">
          <cell r="A58" t="str">
            <v>1.2.06.01.06.01.03</v>
          </cell>
          <cell r="B58" t="str">
            <v>Equipos medicos y de laboratorio-Depreciaciones acumuladas</v>
          </cell>
          <cell r="C58">
            <v>-43224.939999999995</v>
          </cell>
          <cell r="D58">
            <v>0</v>
          </cell>
          <cell r="E58">
            <v>1146.01</v>
          </cell>
          <cell r="F58">
            <v>-1146.01</v>
          </cell>
          <cell r="G58">
            <v>-44370.95</v>
          </cell>
        </row>
        <row r="59">
          <cell r="A59" t="str">
            <v>1.2.06.01.07.01.03</v>
          </cell>
          <cell r="B59" t="str">
            <v>Automóviles y camiones - Depreciaciones acumuladas</v>
          </cell>
          <cell r="C59">
            <v>-29239255.939999998</v>
          </cell>
          <cell r="D59">
            <v>0</v>
          </cell>
          <cell r="E59">
            <v>399145.88999999798</v>
          </cell>
          <cell r="F59">
            <v>-399145.88999999798</v>
          </cell>
          <cell r="G59">
            <v>-29638401.829999994</v>
          </cell>
        </row>
        <row r="60">
          <cell r="A60" t="str">
            <v>1.2.06.01.08.02.03</v>
          </cell>
          <cell r="B60" t="str">
            <v>Maquinarias y equipos industriales- Depreciaciones acumuladas</v>
          </cell>
          <cell r="C60">
            <v>-69042.009999999995</v>
          </cell>
          <cell r="D60">
            <v>0</v>
          </cell>
          <cell r="E60">
            <v>1928.1200000000099</v>
          </cell>
          <cell r="F60">
            <v>-1928.1200000000099</v>
          </cell>
          <cell r="G60">
            <v>-70970.13</v>
          </cell>
        </row>
        <row r="61">
          <cell r="A61" t="str">
            <v>1.2.06.01.08.04.03</v>
          </cell>
          <cell r="B61" t="str">
            <v>Sistemas de aire acondicionado, calefaccion y refrigeracion industrial y comercial- Depreciacion</v>
          </cell>
          <cell r="C61">
            <v>-10847.809999999998</v>
          </cell>
          <cell r="D61">
            <v>0</v>
          </cell>
          <cell r="E61">
            <v>411.05000000000098</v>
          </cell>
          <cell r="F61">
            <v>-411.05000000000098</v>
          </cell>
          <cell r="G61">
            <v>-11258.859999999999</v>
          </cell>
        </row>
        <row r="62">
          <cell r="A62" t="str">
            <v>1.2.06.01.08.05.03</v>
          </cell>
          <cell r="B62" t="str">
            <v>Equipos de comunicación, telecomunicaciones y señalamiento- Deprecaicion acumulada</v>
          </cell>
          <cell r="C62">
            <v>-27450.920000000009</v>
          </cell>
          <cell r="D62">
            <v>0</v>
          </cell>
          <cell r="E62">
            <v>1076.31</v>
          </cell>
          <cell r="F62">
            <v>-1076.31</v>
          </cell>
          <cell r="G62">
            <v>-28527.23000000001</v>
          </cell>
        </row>
        <row r="63">
          <cell r="A63" t="str">
            <v>1.2.06.01.08.06.03</v>
          </cell>
          <cell r="B63" t="str">
            <v>Equipos de generacion electrica, aparatos y accesorios electricos- Depreciaciones acumuladas</v>
          </cell>
          <cell r="C63">
            <v>-8339.36</v>
          </cell>
          <cell r="D63">
            <v>0</v>
          </cell>
          <cell r="E63">
            <v>463.29999999999899</v>
          </cell>
          <cell r="F63">
            <v>-463.29999999999899</v>
          </cell>
          <cell r="G63">
            <v>-8802.66</v>
          </cell>
        </row>
        <row r="64">
          <cell r="A64" t="str">
            <v>1.2.06.01.08.07.03</v>
          </cell>
          <cell r="B64" t="str">
            <v xml:space="preserve">Otras estructuras y objetos de valor </v>
          </cell>
          <cell r="C64">
            <v>-1076047.0900000003</v>
          </cell>
          <cell r="D64">
            <v>0</v>
          </cell>
          <cell r="E64">
            <v>1296.83</v>
          </cell>
          <cell r="F64">
            <v>-1296.83</v>
          </cell>
          <cell r="G64">
            <v>-1077343.9200000004</v>
          </cell>
        </row>
        <row r="65">
          <cell r="A65" t="str">
            <v>1.2.06.01.09.02.03</v>
          </cell>
          <cell r="B65" t="str">
            <v>Equipos de seguridad- Depreciacion acumuladas</v>
          </cell>
          <cell r="C65">
            <v>-643326.55000000016</v>
          </cell>
          <cell r="D65">
            <v>0</v>
          </cell>
          <cell r="E65">
            <v>0</v>
          </cell>
          <cell r="F65">
            <v>0</v>
          </cell>
          <cell r="G65">
            <v>-643326.55000000016</v>
          </cell>
        </row>
        <row r="66">
          <cell r="A66" t="str">
            <v>1.2.09.01.03.01</v>
          </cell>
          <cell r="B66" t="str">
            <v>Programas de informática y base de datos</v>
          </cell>
          <cell r="C66">
            <v>10768528.609999999</v>
          </cell>
          <cell r="D66">
            <v>0</v>
          </cell>
          <cell r="E66">
            <v>0</v>
          </cell>
          <cell r="F66">
            <v>0</v>
          </cell>
          <cell r="G66">
            <v>10768528.609999999</v>
          </cell>
        </row>
        <row r="67">
          <cell r="A67">
            <v>11040103</v>
          </cell>
          <cell r="B67" t="str">
            <v>ESTUDIOS DE PREINVERSION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11040104</v>
          </cell>
          <cell r="B68" t="str">
            <v>MARCAS Y PATENTES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11040105</v>
          </cell>
          <cell r="B69" t="str">
            <v>LICENCIAS INFORMÁTICAS E INTELECTUALES, INDUSTRIALES Y COMER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 t="str">
            <v>1.2.09.01.03.03</v>
          </cell>
          <cell r="B70" t="str">
            <v xml:space="preserve">Programas de informática y base de datos-Amortizaciones Acumuladas </v>
          </cell>
          <cell r="C70">
            <v>-5989565.3900000015</v>
          </cell>
          <cell r="D70">
            <v>0</v>
          </cell>
          <cell r="E70">
            <v>162141.99</v>
          </cell>
          <cell r="F70">
            <v>-162141.99</v>
          </cell>
          <cell r="G70">
            <v>-6151707.3800000018</v>
          </cell>
        </row>
        <row r="71">
          <cell r="A71" t="str">
            <v>2.1.01.01.01</v>
          </cell>
          <cell r="B71" t="str">
            <v>Proveedores a Pagar c/p</v>
          </cell>
          <cell r="C71">
            <v>1574775.4899999998</v>
          </cell>
          <cell r="D71">
            <v>222207.75</v>
          </cell>
          <cell r="E71">
            <v>486379.99</v>
          </cell>
          <cell r="F71">
            <v>-264172.24</v>
          </cell>
          <cell r="G71">
            <v>1838947.7299999997</v>
          </cell>
        </row>
        <row r="72">
          <cell r="A72" t="str">
            <v>2.1.01.01.02</v>
          </cell>
          <cell r="B72" t="str">
            <v>Proveedores a pagar Año 2016</v>
          </cell>
          <cell r="C72">
            <v>6380814.7000000002</v>
          </cell>
          <cell r="D72">
            <v>0</v>
          </cell>
          <cell r="E72">
            <v>0</v>
          </cell>
          <cell r="F72">
            <v>0</v>
          </cell>
          <cell r="G72">
            <v>6380814.7000000002</v>
          </cell>
        </row>
        <row r="73">
          <cell r="A73" t="str">
            <v>2.1.04.01.04.01</v>
          </cell>
          <cell r="B73" t="str">
            <v>5% ESTADO</v>
          </cell>
          <cell r="C73">
            <v>70965.94</v>
          </cell>
          <cell r="D73">
            <v>0</v>
          </cell>
          <cell r="E73">
            <v>0</v>
          </cell>
          <cell r="F73">
            <v>0</v>
          </cell>
          <cell r="G73">
            <v>70965.94</v>
          </cell>
        </row>
        <row r="74">
          <cell r="A74" t="str">
            <v>2.1.04.01.04.02</v>
          </cell>
          <cell r="B74" t="str">
            <v>10% ISR</v>
          </cell>
          <cell r="C74">
            <v>-66929.22</v>
          </cell>
          <cell r="D74">
            <v>0</v>
          </cell>
          <cell r="E74">
            <v>0</v>
          </cell>
          <cell r="F74">
            <v>0</v>
          </cell>
          <cell r="G74">
            <v>-66929.22</v>
          </cell>
        </row>
        <row r="75">
          <cell r="A75" t="str">
            <v>2.1.04.01.04.03</v>
          </cell>
          <cell r="B75" t="str">
            <v>Retenciones de ITBIS p/pagar</v>
          </cell>
          <cell r="C75">
            <v>2490.6100000000006</v>
          </cell>
          <cell r="D75">
            <v>0</v>
          </cell>
          <cell r="E75">
            <v>0</v>
          </cell>
          <cell r="F75">
            <v>0</v>
          </cell>
          <cell r="G75">
            <v>2490.6100000000006</v>
          </cell>
        </row>
        <row r="76">
          <cell r="A76" t="str">
            <v>2.1.04.01.04.04</v>
          </cell>
          <cell r="B76" t="str">
            <v>Retenciones 2% ISR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2.1.06.01</v>
          </cell>
          <cell r="B77" t="str">
            <v>Remuneracioes y aportes a pagar a corto plazo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 t="str">
            <v>2.1.06.01.01</v>
          </cell>
          <cell r="B78" t="str">
            <v>Remuneraciones a pagar C/P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 t="str">
            <v>2.1.09.07.03.11</v>
          </cell>
          <cell r="B79" t="str">
            <v>Cheques no pagados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3.1.01.01.01</v>
          </cell>
          <cell r="B80" t="str">
            <v>Capital inicial a valores historicos</v>
          </cell>
          <cell r="C80">
            <v>65441165.399999999</v>
          </cell>
          <cell r="D80">
            <v>0</v>
          </cell>
          <cell r="E80">
            <v>0</v>
          </cell>
          <cell r="F80">
            <v>0</v>
          </cell>
          <cell r="G80">
            <v>65441165.399999999</v>
          </cell>
        </row>
        <row r="81">
          <cell r="A81" t="str">
            <v>3.1.04.01.01</v>
          </cell>
          <cell r="B81" t="str">
            <v>Resultados de ejercicios anteriores</v>
          </cell>
          <cell r="C81">
            <v>-26241630.789999999</v>
          </cell>
          <cell r="D81">
            <v>0</v>
          </cell>
          <cell r="E81">
            <v>0</v>
          </cell>
          <cell r="F81">
            <v>0</v>
          </cell>
          <cell r="G81">
            <v>-26241630.789999999</v>
          </cell>
        </row>
        <row r="82">
          <cell r="A82" t="str">
            <v>3.1.04.01.02</v>
          </cell>
          <cell r="B82" t="str">
            <v>Ajuste de resultados de ejercicios anteriores</v>
          </cell>
          <cell r="C82">
            <v>26183853.18</v>
          </cell>
          <cell r="D82">
            <v>0</v>
          </cell>
          <cell r="E82">
            <v>0</v>
          </cell>
          <cell r="F82">
            <v>0</v>
          </cell>
          <cell r="G82">
            <v>26183853.18</v>
          </cell>
        </row>
        <row r="83">
          <cell r="A83" t="str">
            <v>3.1.04.02.01</v>
          </cell>
          <cell r="B83" t="str">
            <v>Cierre de cuentas de ingresos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 t="str">
            <v>3.1.04.02.02</v>
          </cell>
          <cell r="B84" t="str">
            <v>Cierre de cuentas de gastos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3.1.04.02.03.01</v>
          </cell>
          <cell r="B85" t="str">
            <v>Resumen de ahorro o desahorro de la gestion</v>
          </cell>
          <cell r="C85">
            <v>33224115.290000003</v>
          </cell>
          <cell r="D85">
            <v>0</v>
          </cell>
          <cell r="E85">
            <v>0</v>
          </cell>
          <cell r="F85">
            <v>0</v>
          </cell>
          <cell r="G85">
            <v>35374508.91131895</v>
          </cell>
        </row>
        <row r="86">
          <cell r="A86" t="str">
            <v>4.2.04.01.04</v>
          </cell>
          <cell r="B86" t="str">
            <v xml:space="preserve">Subvenciones recibidas de instituciones financieras no monetarias </v>
          </cell>
        </row>
        <row r="87">
          <cell r="A87" t="str">
            <v>4.2.03.01.02.01</v>
          </cell>
          <cell r="B87" t="str">
            <v xml:space="preserve">Transferencias corrientes de la administración central </v>
          </cell>
          <cell r="C87">
            <v>258191046.74000001</v>
          </cell>
          <cell r="D87">
            <v>0</v>
          </cell>
          <cell r="E87">
            <v>41383883.670000002</v>
          </cell>
          <cell r="F87">
            <v>-41383883.670000002</v>
          </cell>
          <cell r="G87">
            <v>299574930.41000003</v>
          </cell>
        </row>
        <row r="88">
          <cell r="A88" t="str">
            <v>4.2.03.01.02.03</v>
          </cell>
          <cell r="B88" t="str">
            <v xml:space="preserve">Transferencias corrientes de instituciones de la seguridad social </v>
          </cell>
          <cell r="C88">
            <v>523166.67</v>
          </cell>
          <cell r="D88">
            <v>0</v>
          </cell>
          <cell r="E88">
            <v>0</v>
          </cell>
          <cell r="F88">
            <v>0</v>
          </cell>
          <cell r="G88">
            <v>523166.67</v>
          </cell>
        </row>
        <row r="89">
          <cell r="A89" t="str">
            <v>4.2.04.01.03</v>
          </cell>
          <cell r="B89" t="str">
            <v>Subvenciones recibidas de insituciones finaniceras monetarias (Reserva Educativa)</v>
          </cell>
          <cell r="C89">
            <v>4065439.07</v>
          </cell>
          <cell r="D89">
            <v>0</v>
          </cell>
          <cell r="E89">
            <v>49821</v>
          </cell>
          <cell r="F89">
            <v>-49821</v>
          </cell>
          <cell r="G89">
            <v>4115260.07</v>
          </cell>
        </row>
        <row r="90">
          <cell r="A90" t="str">
            <v>4.2.04.01.04</v>
          </cell>
          <cell r="B90" t="str">
            <v xml:space="preserve">Subvenciones recibidas de instituciones financieras no monetarias </v>
          </cell>
          <cell r="C90">
            <v>0</v>
          </cell>
          <cell r="D90">
            <v>0</v>
          </cell>
          <cell r="E90">
            <v>121200</v>
          </cell>
          <cell r="F90">
            <v>-121200</v>
          </cell>
          <cell r="G90">
            <v>121200</v>
          </cell>
        </row>
        <row r="91">
          <cell r="A91" t="str">
            <v>4.2.09.99.01</v>
          </cell>
          <cell r="B91" t="str">
            <v>Otros ingresos sin contraprestacion diversos (reingresos)</v>
          </cell>
          <cell r="C91">
            <v>28375.47</v>
          </cell>
          <cell r="D91">
            <v>0</v>
          </cell>
          <cell r="E91">
            <v>29140</v>
          </cell>
          <cell r="F91">
            <v>-29140</v>
          </cell>
          <cell r="G91">
            <v>57515.47</v>
          </cell>
        </row>
        <row r="92">
          <cell r="A92" t="str">
            <v>5.1.01.01.01.01</v>
          </cell>
          <cell r="B92" t="str">
            <v>Sueldos Fijos</v>
          </cell>
          <cell r="C92">
            <v>-83475215</v>
          </cell>
          <cell r="D92">
            <v>17859110</v>
          </cell>
          <cell r="E92">
            <v>0</v>
          </cell>
          <cell r="F92">
            <v>17859110</v>
          </cell>
          <cell r="G92">
            <v>-101334325</v>
          </cell>
        </row>
        <row r="93">
          <cell r="A93" t="str">
            <v>5.1.01.01.02.01</v>
          </cell>
          <cell r="B93" t="str">
            <v>Sueldo de personal contratado e igualado</v>
          </cell>
          <cell r="C93">
            <v>-58877100</v>
          </cell>
          <cell r="D93">
            <v>11466000</v>
          </cell>
          <cell r="E93">
            <v>0</v>
          </cell>
          <cell r="F93">
            <v>11466000</v>
          </cell>
          <cell r="G93">
            <v>-70343100</v>
          </cell>
        </row>
        <row r="94">
          <cell r="A94" t="str">
            <v>5.1.01.01.02.02</v>
          </cell>
          <cell r="B94" t="str">
            <v>Sueldo de personal nominal</v>
          </cell>
          <cell r="C94">
            <v>-283000</v>
          </cell>
          <cell r="D94">
            <v>0</v>
          </cell>
          <cell r="E94">
            <v>0</v>
          </cell>
          <cell r="F94">
            <v>0</v>
          </cell>
          <cell r="G94">
            <v>-283000</v>
          </cell>
        </row>
        <row r="95">
          <cell r="A95" t="str">
            <v>5.1.01.01.03.02</v>
          </cell>
          <cell r="B95" t="str">
            <v>Sueldos al personal por servicios especiales</v>
          </cell>
          <cell r="C95">
            <v>-70000</v>
          </cell>
          <cell r="D95">
            <v>240000</v>
          </cell>
          <cell r="E95">
            <v>0</v>
          </cell>
          <cell r="F95">
            <v>240000</v>
          </cell>
          <cell r="G95">
            <v>-310000</v>
          </cell>
        </row>
        <row r="96">
          <cell r="A96" t="str">
            <v>5.1.01.01.04</v>
          </cell>
          <cell r="B96" t="str">
            <v>Sueldos al personal fijo en trámite de pensiones</v>
          </cell>
          <cell r="C96">
            <v>-779284.79999999993</v>
          </cell>
          <cell r="D96">
            <v>150066.4</v>
          </cell>
          <cell r="E96">
            <v>0</v>
          </cell>
          <cell r="F96">
            <v>150066.4</v>
          </cell>
          <cell r="G96">
            <v>-929351.2</v>
          </cell>
        </row>
        <row r="97">
          <cell r="A97" t="str">
            <v>5.1.01.01.05</v>
          </cell>
          <cell r="B97" t="str">
            <v>Vacaciones</v>
          </cell>
          <cell r="C97">
            <v>-152561.15</v>
          </cell>
          <cell r="D97">
            <v>0</v>
          </cell>
          <cell r="E97">
            <v>0</v>
          </cell>
          <cell r="F97">
            <v>0</v>
          </cell>
          <cell r="G97">
            <v>-152561.15</v>
          </cell>
        </row>
        <row r="98">
          <cell r="A98" t="str">
            <v>5.1.01.02.02</v>
          </cell>
          <cell r="B98" t="str">
            <v>Salario de navidad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 t="str">
            <v>5.1.01.02.04.03</v>
          </cell>
          <cell r="B99" t="str">
            <v>Compensación servicios de seguridad</v>
          </cell>
          <cell r="C99">
            <v>-2924220.5</v>
          </cell>
          <cell r="D99">
            <v>646049</v>
          </cell>
          <cell r="E99">
            <v>0</v>
          </cell>
          <cell r="F99">
            <v>646049</v>
          </cell>
          <cell r="G99">
            <v>-3570269.5</v>
          </cell>
        </row>
        <row r="100">
          <cell r="A100" t="str">
            <v>5.1.01.02.06.01</v>
          </cell>
          <cell r="B100" t="str">
            <v>Bonificaciones</v>
          </cell>
          <cell r="C100">
            <v>-6458156.5999999996</v>
          </cell>
          <cell r="D100">
            <v>0</v>
          </cell>
          <cell r="E100">
            <v>0</v>
          </cell>
          <cell r="F100">
            <v>0</v>
          </cell>
          <cell r="G100">
            <v>-6458156.5999999996</v>
          </cell>
        </row>
        <row r="101">
          <cell r="A101" t="str">
            <v>5.1.01.03.02.01</v>
          </cell>
          <cell r="B101" t="str">
            <v>Gastos de representación en el país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 t="str">
            <v>5.1.01.04.01</v>
          </cell>
          <cell r="B102" t="str">
            <v>Prestaciones económicas por desvinculación</v>
          </cell>
          <cell r="C102">
            <v>-117688.05</v>
          </cell>
          <cell r="D102">
            <v>0</v>
          </cell>
          <cell r="E102">
            <v>0</v>
          </cell>
          <cell r="F102">
            <v>0</v>
          </cell>
          <cell r="G102">
            <v>-117688.05</v>
          </cell>
        </row>
        <row r="103">
          <cell r="A103" t="str">
            <v>5.1.01.04.99</v>
          </cell>
          <cell r="B103" t="str">
            <v>Otros beneficios por terminación</v>
          </cell>
          <cell r="C103">
            <v>-362505.75</v>
          </cell>
          <cell r="D103">
            <v>0</v>
          </cell>
          <cell r="E103">
            <v>0</v>
          </cell>
          <cell r="F103">
            <v>0</v>
          </cell>
          <cell r="G103">
            <v>-362505.75</v>
          </cell>
        </row>
        <row r="104">
          <cell r="A104" t="str">
            <v>5.1.01.05.01</v>
          </cell>
          <cell r="B104" t="str">
            <v>Contribuciones al seguro de salud</v>
          </cell>
          <cell r="C104">
            <v>-10117242.060000001</v>
          </cell>
          <cell r="D104">
            <v>2098797.88</v>
          </cell>
          <cell r="E104">
            <v>0</v>
          </cell>
          <cell r="F104">
            <v>2098797.88</v>
          </cell>
          <cell r="G104">
            <v>-12216039.940000001</v>
          </cell>
        </row>
        <row r="105">
          <cell r="A105" t="str">
            <v>5.1.01.05.02</v>
          </cell>
          <cell r="B105" t="str">
            <v>Contribuciones al seguro de pensiones</v>
          </cell>
          <cell r="C105">
            <v>-10168048.250000002</v>
          </cell>
          <cell r="D105">
            <v>2109777.56</v>
          </cell>
          <cell r="E105">
            <v>0</v>
          </cell>
          <cell r="F105">
            <v>2109777.56</v>
          </cell>
          <cell r="G105">
            <v>-12277825.810000002</v>
          </cell>
        </row>
        <row r="106">
          <cell r="A106" t="str">
            <v>5.1.01.05.03</v>
          </cell>
          <cell r="B106" t="str">
            <v>Contribuciones al seguro de riesgo laboral</v>
          </cell>
          <cell r="C106">
            <v>-1567134.48</v>
          </cell>
          <cell r="D106">
            <v>329275.71999999997</v>
          </cell>
          <cell r="E106">
            <v>0</v>
          </cell>
          <cell r="F106">
            <v>329275.71999999997</v>
          </cell>
          <cell r="G106">
            <v>-1896410.2</v>
          </cell>
        </row>
        <row r="107">
          <cell r="A107" t="str">
            <v>5.1.02.01.02</v>
          </cell>
          <cell r="B107" t="str">
            <v>Servicio telefónico de larga distancia</v>
          </cell>
          <cell r="C107">
            <v>-1788974.8200000003</v>
          </cell>
          <cell r="D107">
            <v>237605.86</v>
          </cell>
          <cell r="E107">
            <v>0</v>
          </cell>
          <cell r="F107">
            <v>237605.86</v>
          </cell>
          <cell r="G107">
            <v>-2026580.6800000002</v>
          </cell>
        </row>
        <row r="108">
          <cell r="A108" t="str">
            <v>5.1.02.01.03</v>
          </cell>
          <cell r="B108" t="str">
            <v>Teléfono local</v>
          </cell>
          <cell r="C108">
            <v>-2455162.61</v>
          </cell>
          <cell r="D108">
            <v>272665.89</v>
          </cell>
          <cell r="E108">
            <v>0</v>
          </cell>
          <cell r="F108">
            <v>272665.89</v>
          </cell>
          <cell r="G108">
            <v>-2727828.5</v>
          </cell>
        </row>
        <row r="109">
          <cell r="A109" t="str">
            <v>5.1.02.01.06</v>
          </cell>
          <cell r="B109" t="str">
            <v>Electricidad</v>
          </cell>
          <cell r="C109">
            <v>-4005191.86</v>
          </cell>
          <cell r="D109">
            <v>494304.82</v>
          </cell>
          <cell r="E109">
            <v>0</v>
          </cell>
          <cell r="F109">
            <v>494304.82</v>
          </cell>
          <cell r="G109">
            <v>-4499496.68</v>
          </cell>
        </row>
        <row r="110">
          <cell r="A110" t="str">
            <v>5.1.02.01.07</v>
          </cell>
          <cell r="B110" t="str">
            <v>Agua</v>
          </cell>
          <cell r="C110">
            <v>-15760</v>
          </cell>
          <cell r="D110">
            <v>2000</v>
          </cell>
          <cell r="E110">
            <v>0</v>
          </cell>
          <cell r="F110">
            <v>2000</v>
          </cell>
          <cell r="G110">
            <v>-17760</v>
          </cell>
        </row>
        <row r="111">
          <cell r="A111" t="str">
            <v>5.1.02.01.08</v>
          </cell>
          <cell r="B111" t="str">
            <v>Recolección de Residuos Sólidos</v>
          </cell>
          <cell r="C111">
            <v>-182178</v>
          </cell>
          <cell r="D111">
            <v>17382</v>
          </cell>
          <cell r="E111">
            <v>0</v>
          </cell>
          <cell r="F111">
            <v>17382</v>
          </cell>
          <cell r="G111">
            <v>-199560</v>
          </cell>
        </row>
        <row r="112">
          <cell r="A112" t="str">
            <v>5.1.02.02.01</v>
          </cell>
          <cell r="B112" t="str">
            <v>Publicidad y propaganda</v>
          </cell>
          <cell r="C112">
            <v>-432186.51</v>
          </cell>
          <cell r="D112">
            <v>0</v>
          </cell>
          <cell r="E112">
            <v>0</v>
          </cell>
          <cell r="F112">
            <v>0</v>
          </cell>
          <cell r="G112">
            <v>-432186.51</v>
          </cell>
        </row>
        <row r="113">
          <cell r="A113" t="str">
            <v>5.1.02.02.02</v>
          </cell>
          <cell r="B113" t="str">
            <v>Impresión y encuadernación</v>
          </cell>
          <cell r="C113">
            <v>-13493.6</v>
          </cell>
          <cell r="D113">
            <v>665</v>
          </cell>
          <cell r="E113">
            <v>0</v>
          </cell>
          <cell r="F113">
            <v>665</v>
          </cell>
          <cell r="G113">
            <v>-14158.6</v>
          </cell>
        </row>
        <row r="114">
          <cell r="A114" t="str">
            <v>5.1.02.03.01</v>
          </cell>
          <cell r="B114" t="str">
            <v>Viáticos dentro del país</v>
          </cell>
          <cell r="C114">
            <v>-2414307.64</v>
          </cell>
          <cell r="D114">
            <v>0</v>
          </cell>
          <cell r="E114">
            <v>0</v>
          </cell>
          <cell r="F114">
            <v>0</v>
          </cell>
          <cell r="G114">
            <v>-2414307.64</v>
          </cell>
        </row>
        <row r="115">
          <cell r="A115" t="str">
            <v>5.1.02.03.02</v>
          </cell>
          <cell r="B115" t="str">
            <v>Viáticos fuera del país</v>
          </cell>
          <cell r="C115">
            <v>-412494.36</v>
          </cell>
          <cell r="D115">
            <v>0</v>
          </cell>
          <cell r="E115">
            <v>0</v>
          </cell>
          <cell r="F115">
            <v>0</v>
          </cell>
          <cell r="G115">
            <v>-412494.36</v>
          </cell>
        </row>
        <row r="116">
          <cell r="A116" t="str">
            <v>5.1.02.04.01</v>
          </cell>
          <cell r="B116" t="str">
            <v>Pasajes</v>
          </cell>
          <cell r="C116">
            <v>-240600</v>
          </cell>
          <cell r="D116">
            <v>0</v>
          </cell>
          <cell r="E116">
            <v>0</v>
          </cell>
          <cell r="F116">
            <v>0</v>
          </cell>
          <cell r="G116">
            <v>-240600</v>
          </cell>
        </row>
        <row r="117">
          <cell r="A117" t="str">
            <v>5.1.02.04.02</v>
          </cell>
          <cell r="B117" t="str">
            <v>Fletes</v>
          </cell>
          <cell r="C117">
            <v>-228500</v>
          </cell>
          <cell r="D117">
            <v>0</v>
          </cell>
          <cell r="E117">
            <v>0</v>
          </cell>
          <cell r="F117">
            <v>0</v>
          </cell>
          <cell r="G117">
            <v>-228500</v>
          </cell>
        </row>
        <row r="118">
          <cell r="A118" t="str">
            <v>5.1.02.04.04</v>
          </cell>
          <cell r="B118" t="str">
            <v xml:space="preserve">Peajes </v>
          </cell>
          <cell r="C118">
            <v>-236297</v>
          </cell>
          <cell r="D118">
            <v>0</v>
          </cell>
          <cell r="E118">
            <v>0</v>
          </cell>
          <cell r="F118">
            <v>0</v>
          </cell>
          <cell r="G118">
            <v>-236297</v>
          </cell>
        </row>
        <row r="119">
          <cell r="A119" t="str">
            <v>5.1.02.04.05</v>
          </cell>
          <cell r="B119" t="str">
            <v>Servicios de manejo y embalaje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5.1.02.05.01.02</v>
          </cell>
          <cell r="B120" t="str">
            <v>Alquiler de edificios</v>
          </cell>
          <cell r="C120">
            <v>-2682865.4</v>
          </cell>
          <cell r="D120">
            <v>1330895.8700000001</v>
          </cell>
          <cell r="E120">
            <v>0</v>
          </cell>
          <cell r="F120">
            <v>1330895.8700000001</v>
          </cell>
          <cell r="G120">
            <v>-4013761.27</v>
          </cell>
        </row>
        <row r="121">
          <cell r="A121" t="str">
            <v>5.1.02.06.01</v>
          </cell>
          <cell r="B121" t="str">
            <v>Seguro de bienes inmuebles</v>
          </cell>
          <cell r="C121">
            <v>-400397.2</v>
          </cell>
          <cell r="D121">
            <v>0</v>
          </cell>
          <cell r="E121">
            <v>0</v>
          </cell>
          <cell r="F121">
            <v>0</v>
          </cell>
          <cell r="G121">
            <v>-400397.2</v>
          </cell>
        </row>
        <row r="122">
          <cell r="A122" t="str">
            <v>5.1.02.06.02</v>
          </cell>
          <cell r="B122" t="str">
            <v>Seguro de bienes muebles</v>
          </cell>
          <cell r="C122">
            <v>-1190572.22</v>
          </cell>
          <cell r="D122">
            <v>0</v>
          </cell>
          <cell r="E122">
            <v>0</v>
          </cell>
          <cell r="F122">
            <v>0</v>
          </cell>
          <cell r="G122">
            <v>-1190572.22</v>
          </cell>
        </row>
        <row r="123">
          <cell r="A123" t="str">
            <v>5.1.02.06.03</v>
          </cell>
          <cell r="B123" t="str">
            <v>Seguro de personas</v>
          </cell>
          <cell r="C123">
            <v>-1291529.24</v>
          </cell>
          <cell r="D123">
            <v>27410.74</v>
          </cell>
          <cell r="E123">
            <v>0</v>
          </cell>
          <cell r="F123">
            <v>27410.74</v>
          </cell>
          <cell r="G123">
            <v>-1318939.98</v>
          </cell>
        </row>
        <row r="124">
          <cell r="A124" t="str">
            <v>5.1.02.07.01.01</v>
          </cell>
          <cell r="B124" t="str">
            <v>Reparaciones y obras menores en edificaciones</v>
          </cell>
          <cell r="C124">
            <v>-240802.34999999998</v>
          </cell>
          <cell r="D124">
            <v>0</v>
          </cell>
          <cell r="E124">
            <v>0</v>
          </cell>
          <cell r="F124">
            <v>0</v>
          </cell>
          <cell r="G124">
            <v>-240802.34999999998</v>
          </cell>
        </row>
        <row r="125">
          <cell r="A125" t="str">
            <v>5.1.02.07.02.01</v>
          </cell>
          <cell r="B125" t="str">
            <v>Mantenimiento y reparación de equipos de transporte, tracción y elevación</v>
          </cell>
          <cell r="C125">
            <v>-685656.02</v>
          </cell>
          <cell r="D125">
            <v>1612</v>
          </cell>
          <cell r="E125">
            <v>0</v>
          </cell>
          <cell r="F125">
            <v>1612</v>
          </cell>
          <cell r="G125">
            <v>-687268.02</v>
          </cell>
        </row>
        <row r="126">
          <cell r="A126" t="str">
            <v>5.1.02.07.02.02</v>
          </cell>
          <cell r="B126" t="str">
            <v xml:space="preserve">Mantenimiento y reparación de equipos y mobiliarios de oficina y alojamiento </v>
          </cell>
          <cell r="C126">
            <v>-737016.96</v>
          </cell>
          <cell r="D126">
            <v>0</v>
          </cell>
          <cell r="E126">
            <v>0</v>
          </cell>
          <cell r="F126">
            <v>0</v>
          </cell>
          <cell r="G126">
            <v>-737016.96</v>
          </cell>
        </row>
        <row r="127">
          <cell r="A127" t="str">
            <v>5.1.02.07.02.99</v>
          </cell>
          <cell r="B127" t="str">
            <v>Otros mantenimiento y reparaciones</v>
          </cell>
          <cell r="C127">
            <v>-1952</v>
          </cell>
          <cell r="D127">
            <v>0</v>
          </cell>
          <cell r="E127">
            <v>0</v>
          </cell>
          <cell r="F127">
            <v>0</v>
          </cell>
          <cell r="G127">
            <v>-1952</v>
          </cell>
        </row>
        <row r="128">
          <cell r="A128" t="str">
            <v>5.1.02.08.01</v>
          </cell>
          <cell r="B128" t="str">
            <v>Estudios de ingeniería, arquitectura, investigaciones y análisis de factibilidad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 t="str">
            <v>5.1.02.08.02</v>
          </cell>
          <cell r="B129" t="str">
            <v>Servicios jurídicos</v>
          </cell>
          <cell r="C129">
            <v>-110920</v>
          </cell>
          <cell r="D129">
            <v>4000</v>
          </cell>
          <cell r="E129">
            <v>0</v>
          </cell>
          <cell r="F129">
            <v>4000</v>
          </cell>
          <cell r="G129">
            <v>-114920</v>
          </cell>
        </row>
        <row r="130">
          <cell r="A130" t="str">
            <v>5.1.02.08.03</v>
          </cell>
          <cell r="B130" t="str">
            <v>Servicios contables y de auditoría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 t="str">
            <v>5.1.02.08.04</v>
          </cell>
          <cell r="B131" t="str">
            <v>Servicios de capacitación</v>
          </cell>
          <cell r="C131">
            <v>-298425</v>
          </cell>
          <cell r="D131">
            <v>0</v>
          </cell>
          <cell r="E131">
            <v>0</v>
          </cell>
          <cell r="F131">
            <v>0</v>
          </cell>
          <cell r="G131">
            <v>-298425</v>
          </cell>
        </row>
        <row r="132">
          <cell r="A132" t="str">
            <v>5.1.02.08.05</v>
          </cell>
          <cell r="B132" t="str">
            <v>Servicio de informática y sistemas computarizados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 t="str">
            <v>5.1.02.08.06</v>
          </cell>
          <cell r="B133" t="str">
            <v>Servicios sanitarios, médicos y veterinarios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5.1.02.08.99</v>
          </cell>
          <cell r="B134" t="str">
            <v>Otros servicios técnicos y profesionales</v>
          </cell>
          <cell r="C134">
            <v>-383505.99</v>
          </cell>
          <cell r="D134">
            <v>0</v>
          </cell>
          <cell r="E134">
            <v>0</v>
          </cell>
          <cell r="F134">
            <v>0</v>
          </cell>
          <cell r="G134">
            <v>-383505.99</v>
          </cell>
        </row>
        <row r="135">
          <cell r="A135" t="str">
            <v>5.1.02.09.01</v>
          </cell>
          <cell r="B135" t="str">
            <v>Servicios de alimentación</v>
          </cell>
          <cell r="C135">
            <v>-3083178.44</v>
          </cell>
          <cell r="D135">
            <v>264438</v>
          </cell>
          <cell r="E135">
            <v>0</v>
          </cell>
          <cell r="F135">
            <v>264438</v>
          </cell>
          <cell r="G135">
            <v>-3347616.44</v>
          </cell>
        </row>
        <row r="136">
          <cell r="A136" t="str">
            <v>5.1.02.09.03</v>
          </cell>
          <cell r="B136" t="str">
            <v>Servicios de Catering</v>
          </cell>
          <cell r="C136">
            <v>-3054400.97</v>
          </cell>
          <cell r="D136">
            <v>249.9</v>
          </cell>
          <cell r="E136">
            <v>0</v>
          </cell>
          <cell r="F136">
            <v>249.9</v>
          </cell>
          <cell r="G136">
            <v>-3054650.87</v>
          </cell>
        </row>
        <row r="137">
          <cell r="A137" t="str">
            <v>5.1.02.99.05.01</v>
          </cell>
          <cell r="B137" t="str">
            <v>Servicios de fumigación</v>
          </cell>
          <cell r="C137">
            <v>-255</v>
          </cell>
          <cell r="D137">
            <v>0</v>
          </cell>
          <cell r="E137">
            <v>0</v>
          </cell>
          <cell r="F137">
            <v>0</v>
          </cell>
          <cell r="G137">
            <v>-255</v>
          </cell>
        </row>
        <row r="138">
          <cell r="A138" t="str">
            <v>5.1.02.99.05.02</v>
          </cell>
          <cell r="B138" t="str">
            <v>Servicios de Lavandería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5.1.02.99.05.03</v>
          </cell>
          <cell r="B139" t="str">
            <v>Servicios de Limpieza e higiene</v>
          </cell>
          <cell r="C139">
            <v>-235099.99</v>
          </cell>
          <cell r="D139">
            <v>0</v>
          </cell>
          <cell r="E139">
            <v>0</v>
          </cell>
          <cell r="F139">
            <v>0</v>
          </cell>
          <cell r="G139">
            <v>-235099.99</v>
          </cell>
        </row>
        <row r="140">
          <cell r="A140" t="str">
            <v>5.1.02.99.06.01</v>
          </cell>
          <cell r="B140" t="str">
            <v>Servicios de Organización de eventos generales</v>
          </cell>
          <cell r="C140">
            <v>-4903770.72</v>
          </cell>
          <cell r="D140">
            <v>0</v>
          </cell>
          <cell r="E140">
            <v>0</v>
          </cell>
          <cell r="F140">
            <v>0</v>
          </cell>
          <cell r="G140">
            <v>-4903770.72</v>
          </cell>
        </row>
        <row r="141">
          <cell r="A141" t="str">
            <v>5.1.03.01.01</v>
          </cell>
          <cell r="B141" t="str">
            <v>Alimentos y bebidas para personas y animales consumidos</v>
          </cell>
          <cell r="C141">
            <v>-616060.10000000009</v>
          </cell>
          <cell r="D141">
            <v>40387.27217570955</v>
          </cell>
          <cell r="E141">
            <v>0</v>
          </cell>
          <cell r="F141">
            <v>40387.27217570955</v>
          </cell>
          <cell r="G141">
            <v>-656447.37217570969</v>
          </cell>
        </row>
        <row r="142">
          <cell r="A142" t="str">
            <v>5.1.03.01.02</v>
          </cell>
          <cell r="B142" t="str">
            <v>Productos agroforestales y pecuarios consumidos</v>
          </cell>
          <cell r="C142">
            <v>-19834.57</v>
          </cell>
          <cell r="D142">
            <v>0</v>
          </cell>
          <cell r="E142">
            <v>0</v>
          </cell>
          <cell r="F142">
            <v>0</v>
          </cell>
          <cell r="G142">
            <v>-19834.57</v>
          </cell>
        </row>
        <row r="143">
          <cell r="A143" t="str">
            <v>5.1.03.02.01</v>
          </cell>
          <cell r="B143" t="str">
            <v>Hilados y telas consumidos</v>
          </cell>
          <cell r="C143">
            <v>0</v>
          </cell>
          <cell r="D143">
            <v>45</v>
          </cell>
          <cell r="E143">
            <v>0</v>
          </cell>
          <cell r="F143">
            <v>45</v>
          </cell>
          <cell r="G143">
            <v>-45</v>
          </cell>
        </row>
        <row r="144">
          <cell r="A144" t="str">
            <v>5.1.03.02.02</v>
          </cell>
          <cell r="B144" t="str">
            <v>Acabados textiles consumidos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5.1.03.02.03</v>
          </cell>
          <cell r="B145" t="str">
            <v>Prendas de vestir consumidas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>5.1.03.03.01</v>
          </cell>
          <cell r="B146" t="str">
            <v>Papel de escritorio consumido</v>
          </cell>
          <cell r="C146">
            <v>-314809.05</v>
          </cell>
          <cell r="D146">
            <v>21230.68</v>
          </cell>
          <cell r="E146">
            <v>0</v>
          </cell>
          <cell r="F146">
            <v>21230.68</v>
          </cell>
          <cell r="G146">
            <v>-336039.73</v>
          </cell>
        </row>
        <row r="147">
          <cell r="A147" t="str">
            <v>5.1.03.03.02</v>
          </cell>
          <cell r="B147" t="str">
            <v>Productos de papel y cartón consumidos</v>
          </cell>
          <cell r="C147">
            <v>-771109.61</v>
          </cell>
          <cell r="D147">
            <v>10105.379999999999</v>
          </cell>
          <cell r="E147">
            <v>0</v>
          </cell>
          <cell r="F147">
            <v>10105.379999999999</v>
          </cell>
          <cell r="G147">
            <v>-781214.99</v>
          </cell>
        </row>
        <row r="148">
          <cell r="A148" t="str">
            <v>5.1.03.03.03</v>
          </cell>
          <cell r="B148" t="str">
            <v>Productos de artes gráficas consumidos</v>
          </cell>
          <cell r="C148">
            <v>-1737.71</v>
          </cell>
          <cell r="D148">
            <v>200</v>
          </cell>
          <cell r="E148">
            <v>0</v>
          </cell>
          <cell r="F148">
            <v>200</v>
          </cell>
          <cell r="G148">
            <v>-1937.71</v>
          </cell>
        </row>
        <row r="149">
          <cell r="A149" t="str">
            <v>5.1.03.03.04</v>
          </cell>
          <cell r="B149" t="str">
            <v>Libros, revistas y periódicos consumidos</v>
          </cell>
          <cell r="C149">
            <v>-5258.82</v>
          </cell>
          <cell r="D149">
            <v>260</v>
          </cell>
          <cell r="E149">
            <v>0</v>
          </cell>
          <cell r="F149">
            <v>260</v>
          </cell>
          <cell r="G149">
            <v>-5518.82</v>
          </cell>
        </row>
        <row r="150">
          <cell r="A150" t="str">
            <v>5.1.03.05.01</v>
          </cell>
          <cell r="B150" t="str">
            <v>Utiles menores  medicos-quirurgicos consumidos</v>
          </cell>
          <cell r="C150">
            <v>-292.5</v>
          </cell>
          <cell r="D150">
            <v>0</v>
          </cell>
          <cell r="E150">
            <v>0</v>
          </cell>
          <cell r="F150">
            <v>0</v>
          </cell>
          <cell r="G150">
            <v>-292.5</v>
          </cell>
        </row>
        <row r="151">
          <cell r="A151" t="str">
            <v>5.1.03.06.03</v>
          </cell>
          <cell r="B151" t="str">
            <v>Llantas y neumáticos</v>
          </cell>
          <cell r="C151">
            <v>-136838.37</v>
          </cell>
          <cell r="D151">
            <v>0</v>
          </cell>
          <cell r="E151">
            <v>0</v>
          </cell>
          <cell r="F151">
            <v>0</v>
          </cell>
          <cell r="G151">
            <v>-136838.37</v>
          </cell>
        </row>
        <row r="152">
          <cell r="A152" t="str">
            <v>5.1.03.06.04</v>
          </cell>
          <cell r="B152" t="str">
            <v>Plasticos consumidos</v>
          </cell>
          <cell r="C152">
            <v>-244032.35</v>
          </cell>
          <cell r="D152">
            <v>8343.9158487530458</v>
          </cell>
          <cell r="E152">
            <v>0</v>
          </cell>
          <cell r="F152">
            <v>8343.9158487530458</v>
          </cell>
          <cell r="G152">
            <v>-252376.26584875304</v>
          </cell>
        </row>
        <row r="153">
          <cell r="A153" t="str">
            <v>5.1.03.07.01</v>
          </cell>
          <cell r="B153" t="str">
            <v>Productos de cemento, cal, asbesto, yeso y arcilla</v>
          </cell>
          <cell r="C153">
            <v>-4194.92</v>
          </cell>
          <cell r="D153">
            <v>2122.0100000000002</v>
          </cell>
          <cell r="E153">
            <v>0</v>
          </cell>
          <cell r="F153">
            <v>2122.0100000000002</v>
          </cell>
          <cell r="G153">
            <v>-6316.93</v>
          </cell>
        </row>
        <row r="154">
          <cell r="A154" t="str">
            <v>5.1.03.07.02</v>
          </cell>
          <cell r="B154" t="str">
            <v>Productos de vidrio, loza y porcelana</v>
          </cell>
          <cell r="C154">
            <v>-5578.62</v>
          </cell>
          <cell r="D154">
            <v>285.01</v>
          </cell>
          <cell r="E154">
            <v>0</v>
          </cell>
          <cell r="F154">
            <v>285.01</v>
          </cell>
          <cell r="G154">
            <v>-5863.63</v>
          </cell>
        </row>
        <row r="155">
          <cell r="A155" t="str">
            <v>5.1.03.07.03</v>
          </cell>
          <cell r="B155" t="str">
            <v>Productos metalicos y derivados</v>
          </cell>
          <cell r="C155">
            <v>-23854.81</v>
          </cell>
          <cell r="D155">
            <v>7573.98</v>
          </cell>
          <cell r="E155">
            <v>0</v>
          </cell>
          <cell r="F155">
            <v>7573.98</v>
          </cell>
          <cell r="G155">
            <v>-31428.79</v>
          </cell>
        </row>
        <row r="156">
          <cell r="A156" t="str">
            <v>5.1.03.08.01</v>
          </cell>
          <cell r="B156" t="str">
            <v>Combustibles consumidos</v>
          </cell>
          <cell r="C156">
            <v>-7806274.9699999988</v>
          </cell>
          <cell r="D156">
            <v>457000</v>
          </cell>
          <cell r="E156">
            <v>0</v>
          </cell>
          <cell r="F156">
            <v>457000</v>
          </cell>
          <cell r="G156">
            <v>-8263274.9699999988</v>
          </cell>
        </row>
        <row r="157">
          <cell r="A157" t="str">
            <v>5.1.03.08.02</v>
          </cell>
          <cell r="B157" t="str">
            <v>Lubricantes consumidos</v>
          </cell>
          <cell r="C157">
            <v>-207500.02000000002</v>
          </cell>
          <cell r="D157">
            <v>0</v>
          </cell>
          <cell r="E157">
            <v>0</v>
          </cell>
          <cell r="F157">
            <v>0</v>
          </cell>
          <cell r="G157">
            <v>-207500.02000000002</v>
          </cell>
        </row>
        <row r="158">
          <cell r="A158" t="str">
            <v>5.1.03.09.99</v>
          </cell>
          <cell r="B158" t="str">
            <v>Otros materiales y suministros de defensa, orden público, protección y seguridad consumidos</v>
          </cell>
          <cell r="C158">
            <v>-89274.75</v>
          </cell>
          <cell r="D158">
            <v>0</v>
          </cell>
          <cell r="E158">
            <v>0</v>
          </cell>
          <cell r="F158">
            <v>0</v>
          </cell>
          <cell r="G158">
            <v>-89274.75</v>
          </cell>
        </row>
        <row r="159">
          <cell r="A159" t="str">
            <v>5.1.03.10.01</v>
          </cell>
          <cell r="B159" t="str">
            <v>Materiales para limpieza consumidos</v>
          </cell>
          <cell r="C159">
            <v>-590483.35</v>
          </cell>
          <cell r="D159">
            <v>68517.478447700792</v>
          </cell>
          <cell r="E159">
            <v>0</v>
          </cell>
          <cell r="F159">
            <v>68517.478447700792</v>
          </cell>
          <cell r="G159">
            <v>-659000.82844770071</v>
          </cell>
        </row>
        <row r="160">
          <cell r="A160" t="str">
            <v>5.1.03.10.02</v>
          </cell>
          <cell r="B160" t="str">
            <v>Útiles de escritorio, oficina informática y enseñanza consumidos</v>
          </cell>
          <cell r="C160">
            <v>-1669079.21</v>
          </cell>
          <cell r="D160">
            <v>314241.31795812497</v>
          </cell>
          <cell r="E160">
            <v>0</v>
          </cell>
          <cell r="F160">
            <v>314241.31795812497</v>
          </cell>
          <cell r="G160">
            <v>-1983320.5279581249</v>
          </cell>
        </row>
        <row r="161">
          <cell r="A161" t="str">
            <v>5.1.03.10.04</v>
          </cell>
          <cell r="B161" t="str">
            <v>Útiles de cocina y comedor consumidos</v>
          </cell>
          <cell r="C161">
            <v>-14137.3</v>
          </cell>
          <cell r="D161">
            <v>1424.779831932773</v>
          </cell>
          <cell r="E161">
            <v>0</v>
          </cell>
          <cell r="F161">
            <v>1424.779831932773</v>
          </cell>
          <cell r="G161">
            <v>-15562.079831932773</v>
          </cell>
        </row>
        <row r="162">
          <cell r="A162" t="str">
            <v>5.1.03.10.05</v>
          </cell>
          <cell r="B162" t="str">
            <v>Productos eléctricos y afines consumidos</v>
          </cell>
          <cell r="C162">
            <v>-351721.14</v>
          </cell>
          <cell r="D162">
            <v>8227.6989189189189</v>
          </cell>
          <cell r="E162">
            <v>0</v>
          </cell>
          <cell r="F162">
            <v>8227.6989189189189</v>
          </cell>
          <cell r="G162">
            <v>-359948.83891891892</v>
          </cell>
        </row>
        <row r="163">
          <cell r="A163" t="str">
            <v>5.1.03.10.99</v>
          </cell>
          <cell r="B163" t="str">
            <v>Productos y útiles varios no identificados precedentemente (.)</v>
          </cell>
          <cell r="C163">
            <v>-3332.01</v>
          </cell>
          <cell r="D163">
            <v>0</v>
          </cell>
          <cell r="E163">
            <v>0</v>
          </cell>
          <cell r="F163">
            <v>0</v>
          </cell>
          <cell r="G163">
            <v>-3332.01</v>
          </cell>
        </row>
        <row r="164">
          <cell r="A164" t="str">
            <v>5.1.04.01.01.01</v>
          </cell>
          <cell r="B164" t="str">
            <v>Depreciaciones de edificios</v>
          </cell>
          <cell r="C164">
            <v>-646452.80000000005</v>
          </cell>
          <cell r="D164">
            <v>64645.275499999996</v>
          </cell>
          <cell r="E164">
            <v>0</v>
          </cell>
          <cell r="F164">
            <v>64645.275499999996</v>
          </cell>
          <cell r="G164">
            <v>-711098.07550000004</v>
          </cell>
        </row>
        <row r="165">
          <cell r="A165" t="str">
            <v>5.1.04.01.01.02</v>
          </cell>
          <cell r="B165" t="str">
            <v>Depreciaciones de equipos de transporte, tracción y elevación</v>
          </cell>
          <cell r="C165">
            <v>-3991458.9700000011</v>
          </cell>
          <cell r="D165">
            <v>399145.88999999798</v>
          </cell>
          <cell r="E165">
            <v>0</v>
          </cell>
          <cell r="F165">
            <v>399145.88999999798</v>
          </cell>
          <cell r="G165">
            <v>-4390604.8599999994</v>
          </cell>
        </row>
        <row r="166">
          <cell r="A166" t="str">
            <v>5.1.04.01.01.03</v>
          </cell>
          <cell r="B166" t="str">
            <v>Depreciaciones de maquinarias y equipos especializados</v>
          </cell>
          <cell r="C166">
            <v>-15898.59</v>
          </cell>
          <cell r="D166">
            <v>1928.1200000000099</v>
          </cell>
          <cell r="E166">
            <v>0</v>
          </cell>
          <cell r="F166">
            <v>1928.1200000000099</v>
          </cell>
          <cell r="G166">
            <v>-17826.71000000001</v>
          </cell>
        </row>
        <row r="167">
          <cell r="A167" t="str">
            <v>5.1.04.01.01.04</v>
          </cell>
          <cell r="B167" t="str">
            <v>Depreciaciones de equipos e instrumentos medicos, cientifico y de laboratorio</v>
          </cell>
          <cell r="C167">
            <v>-11459.8</v>
          </cell>
          <cell r="D167">
            <v>1146.01</v>
          </cell>
          <cell r="E167">
            <v>0</v>
          </cell>
          <cell r="F167">
            <v>1146.01</v>
          </cell>
          <cell r="G167">
            <v>-12605.81</v>
          </cell>
        </row>
        <row r="168">
          <cell r="A168" t="str">
            <v>5.1.04.01.01.05</v>
          </cell>
          <cell r="B168" t="str">
            <v>Depreciaciones de equipos y mobiliario de oficina y alojamiento</v>
          </cell>
          <cell r="C168">
            <v>-574302.86</v>
          </cell>
          <cell r="D168">
            <v>60911.08</v>
          </cell>
          <cell r="E168">
            <v>0</v>
          </cell>
          <cell r="F168">
            <v>60911.08</v>
          </cell>
          <cell r="G168">
            <v>-635213.93999999994</v>
          </cell>
        </row>
        <row r="169">
          <cell r="A169" t="str">
            <v>5.1.04.01.01.06</v>
          </cell>
          <cell r="B169" t="str">
            <v>Depreciacion de equipos y mobiliarios educacional , deportivo y recreativo</v>
          </cell>
          <cell r="C169">
            <v>-614.3900000000001</v>
          </cell>
          <cell r="D169">
            <v>61.440000000000097</v>
          </cell>
          <cell r="E169">
            <v>0</v>
          </cell>
          <cell r="F169">
            <v>61.440000000000097</v>
          </cell>
          <cell r="G169">
            <v>-675.83000000000015</v>
          </cell>
        </row>
        <row r="170">
          <cell r="A170" t="str">
            <v>5.1.04.01.01.07</v>
          </cell>
          <cell r="B170" t="str">
            <v>Depreciacion de equipos de defensa y seguridad y orden publico</v>
          </cell>
          <cell r="C170">
            <v>-2998.96</v>
          </cell>
          <cell r="D170">
            <v>0</v>
          </cell>
          <cell r="E170">
            <v>0</v>
          </cell>
          <cell r="F170">
            <v>0</v>
          </cell>
          <cell r="G170">
            <v>-2998.96</v>
          </cell>
        </row>
        <row r="171">
          <cell r="A171" t="str">
            <v>5.1.04.01.01.09</v>
          </cell>
          <cell r="B171" t="str">
            <v>Depreciaciones de equipos de computo</v>
          </cell>
          <cell r="C171">
            <v>-1849894.3800000001</v>
          </cell>
          <cell r="D171">
            <v>125783.83</v>
          </cell>
          <cell r="E171">
            <v>0</v>
          </cell>
          <cell r="F171">
            <v>125783.83</v>
          </cell>
          <cell r="G171">
            <v>-1975678.2100000002</v>
          </cell>
        </row>
        <row r="172">
          <cell r="A172" t="str">
            <v>5.1.04.01.01.10</v>
          </cell>
          <cell r="B172" t="str">
            <v xml:space="preserve">Depreciacion de Electrodomesticos </v>
          </cell>
          <cell r="C172">
            <v>-338386.89</v>
          </cell>
          <cell r="D172">
            <v>44809.410000000098</v>
          </cell>
          <cell r="E172">
            <v>0</v>
          </cell>
          <cell r="F172">
            <v>44809.410000000098</v>
          </cell>
          <cell r="G172">
            <v>-383196.3000000001</v>
          </cell>
        </row>
        <row r="173">
          <cell r="A173" t="str">
            <v>5.1.04.01.01.11</v>
          </cell>
          <cell r="B173" t="str">
            <v>Depreciaciones de muebles de alojamiento</v>
          </cell>
          <cell r="C173">
            <v>-10451.910000000002</v>
          </cell>
          <cell r="D173">
            <v>1045.19</v>
          </cell>
          <cell r="E173">
            <v>0</v>
          </cell>
          <cell r="F173">
            <v>1045.19</v>
          </cell>
          <cell r="G173">
            <v>-11497.100000000002</v>
          </cell>
        </row>
        <row r="174">
          <cell r="A174" t="str">
            <v>5.1.04.01.01.12</v>
          </cell>
          <cell r="B174" t="str">
            <v xml:space="preserve">Depreciaciones de Otros equipos y mobiliario de oficina y alojamiento </v>
          </cell>
          <cell r="C174">
            <v>-351764.49</v>
          </cell>
          <cell r="D174">
            <v>28068.620000000101</v>
          </cell>
          <cell r="E174">
            <v>0</v>
          </cell>
          <cell r="F174">
            <v>28068.620000000101</v>
          </cell>
          <cell r="G174">
            <v>-379833.1100000001</v>
          </cell>
        </row>
        <row r="175">
          <cell r="A175" t="str">
            <v>5.1.04.01.01.13</v>
          </cell>
          <cell r="B175" t="str">
            <v>Camaras fotograficas y video</v>
          </cell>
          <cell r="C175">
            <v>-82492.319999999992</v>
          </cell>
          <cell r="D175">
            <v>8249.2299999999796</v>
          </cell>
          <cell r="E175">
            <v>0</v>
          </cell>
          <cell r="F175">
            <v>8249.2299999999796</v>
          </cell>
          <cell r="G175">
            <v>-90741.549999999974</v>
          </cell>
        </row>
        <row r="176">
          <cell r="A176" t="str">
            <v>5.1.04.01.01.14</v>
          </cell>
          <cell r="B176" t="str">
            <v>Sistemas de aire acondicionado, calefaccion y refrigeracion industrial y comercial- Depreciacion</v>
          </cell>
          <cell r="C176">
            <v>-4110.4400000000005</v>
          </cell>
          <cell r="D176">
            <v>411.05000000000098</v>
          </cell>
          <cell r="E176">
            <v>0</v>
          </cell>
          <cell r="F176">
            <v>411.05000000000098</v>
          </cell>
          <cell r="G176">
            <v>-4521.4900000000016</v>
          </cell>
        </row>
        <row r="177">
          <cell r="A177" t="str">
            <v>5.1.04.01.01.15</v>
          </cell>
          <cell r="B177" t="str">
            <v>Equipos de comunicación, telecomunicaciones y señalamiento- Deprecaicion acumulada</v>
          </cell>
          <cell r="C177">
            <v>-10477.619999999999</v>
          </cell>
          <cell r="D177">
            <v>1076.31</v>
          </cell>
          <cell r="E177">
            <v>0</v>
          </cell>
          <cell r="F177">
            <v>1076.31</v>
          </cell>
          <cell r="G177">
            <v>-11553.929999999998</v>
          </cell>
        </row>
        <row r="178">
          <cell r="A178" t="str">
            <v>5.1.04.01.01.16</v>
          </cell>
          <cell r="B178" t="str">
            <v>Equipos de generacion electrica, aparatos y accesorios electricos- Depreciaciones acumuladas</v>
          </cell>
          <cell r="C178">
            <v>-4632.9800000000005</v>
          </cell>
          <cell r="D178">
            <v>463.29999999999899</v>
          </cell>
          <cell r="E178">
            <v>0</v>
          </cell>
          <cell r="F178">
            <v>463.29999999999899</v>
          </cell>
          <cell r="G178">
            <v>-5096.28</v>
          </cell>
        </row>
        <row r="179">
          <cell r="A179" t="str">
            <v>5.1.04.01.01.99</v>
          </cell>
          <cell r="B179" t="str">
            <v>Depreciaciones de otras propiedades, planta y equipos</v>
          </cell>
          <cell r="C179">
            <v>21720.010000000002</v>
          </cell>
          <cell r="D179">
            <v>1296.83</v>
          </cell>
          <cell r="E179">
            <v>0</v>
          </cell>
          <cell r="F179">
            <v>1296.83</v>
          </cell>
          <cell r="G179">
            <v>20423.18</v>
          </cell>
        </row>
        <row r="180">
          <cell r="A180" t="str">
            <v>5.1.04.01.06.03</v>
          </cell>
          <cell r="B180" t="str">
            <v>Amortizaciones de programas de informática y base de datos</v>
          </cell>
          <cell r="C180">
            <v>-1621419.93</v>
          </cell>
          <cell r="D180">
            <v>162141.99</v>
          </cell>
          <cell r="E180">
            <v>0</v>
          </cell>
          <cell r="F180">
            <v>162141.99</v>
          </cell>
          <cell r="G180">
            <v>-1783561.92</v>
          </cell>
        </row>
        <row r="181">
          <cell r="A181" t="str">
            <v>5.1.05.01.01</v>
          </cell>
          <cell r="B181" t="str">
            <v>Deterioro y pérdidas de alimentos y productos agroforestales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 t="str">
            <v>5.1.05.01.02</v>
          </cell>
          <cell r="B182" t="str">
            <v>Deterioro y pérdidas de textiles y vestuarios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 t="str">
            <v>5.1.05.01.03</v>
          </cell>
          <cell r="B183" t="str">
            <v>Deterioro y pérdidas de productos de papel, cartón e impresos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5.1.05.01.04</v>
          </cell>
          <cell r="B184" t="str">
            <v>Deterioro y pérdidas de materiales y útiles médicos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 t="str">
            <v>5.1.06.01.01.06</v>
          </cell>
          <cell r="B185" t="str">
            <v>Deterioro de equipos y mobiliarios de oficina y alojamiento</v>
          </cell>
          <cell r="C185">
            <v>-5</v>
          </cell>
          <cell r="D185">
            <v>0</v>
          </cell>
          <cell r="E185">
            <v>0</v>
          </cell>
          <cell r="F185">
            <v>0</v>
          </cell>
          <cell r="G185">
            <v>-5</v>
          </cell>
        </row>
        <row r="186">
          <cell r="A186" t="str">
            <v>5.2.01.04.01</v>
          </cell>
          <cell r="B186" t="str">
            <v>Subvenciones a empresas del sector privado</v>
          </cell>
          <cell r="C186">
            <v>0</v>
          </cell>
          <cell r="D186">
            <v>18000</v>
          </cell>
          <cell r="E186">
            <v>0</v>
          </cell>
          <cell r="F186">
            <v>18000</v>
          </cell>
          <cell r="G186">
            <v>-18000</v>
          </cell>
        </row>
        <row r="187">
          <cell r="A187" t="str">
            <v>5.2.01.04.04</v>
          </cell>
          <cell r="B187" t="str">
            <v>Subvenciones a instituciones públicas financieras monetarias</v>
          </cell>
          <cell r="C187">
            <v>-80000</v>
          </cell>
          <cell r="D187">
            <v>0</v>
          </cell>
          <cell r="E187">
            <v>0</v>
          </cell>
          <cell r="F187">
            <v>0</v>
          </cell>
          <cell r="G187">
            <v>-80000</v>
          </cell>
        </row>
        <row r="188">
          <cell r="A188" t="str">
            <v>5.4.09.99</v>
          </cell>
          <cell r="B188" t="str">
            <v>Otros gastos financieros varios</v>
          </cell>
          <cell r="C188">
            <v>-55755.62</v>
          </cell>
          <cell r="D188">
            <v>22196.309999999998</v>
          </cell>
          <cell r="E188">
            <v>0</v>
          </cell>
          <cell r="F188">
            <v>22196.309999999998</v>
          </cell>
          <cell r="G188">
            <v>-77951.929999999993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5:O426"/>
  <sheetViews>
    <sheetView tabSelected="1" view="pageBreakPreview" topLeftCell="A113" zoomScaleNormal="100" zoomScaleSheetLayoutView="100" workbookViewId="0">
      <selection activeCell="D123" sqref="D123"/>
    </sheetView>
  </sheetViews>
  <sheetFormatPr baseColWidth="10" defaultColWidth="9.140625" defaultRowHeight="15" x14ac:dyDescent="0.25"/>
  <cols>
    <col min="1" max="1" width="20.5703125" style="1" customWidth="1"/>
    <col min="2" max="2" width="42.42578125" style="1" customWidth="1"/>
    <col min="3" max="3" width="1.42578125" style="1" customWidth="1"/>
    <col min="4" max="4" width="28.140625" style="36" customWidth="1"/>
    <col min="5" max="5" width="23.140625" style="60" customWidth="1"/>
    <col min="6" max="6" width="2.5703125" style="1" customWidth="1"/>
    <col min="7" max="7" width="3.5703125" style="1" customWidth="1"/>
    <col min="8" max="8" width="22.7109375" style="1" customWidth="1"/>
    <col min="9" max="9" width="21.7109375" style="1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5" spans="1:12" x14ac:dyDescent="0.25">
      <c r="B5" s="2" t="s">
        <v>0</v>
      </c>
      <c r="C5" s="2"/>
      <c r="D5" s="2"/>
      <c r="E5" s="2"/>
    </row>
    <row r="6" spans="1:12" x14ac:dyDescent="0.25">
      <c r="B6" s="2" t="s">
        <v>1</v>
      </c>
      <c r="C6" s="2"/>
      <c r="D6" s="2"/>
      <c r="E6" s="2"/>
      <c r="L6" s="4"/>
    </row>
    <row r="7" spans="1:12" x14ac:dyDescent="0.25">
      <c r="B7" s="2" t="s">
        <v>2</v>
      </c>
      <c r="C7" s="2"/>
      <c r="D7" s="2"/>
      <c r="E7" s="2"/>
      <c r="L7" s="4"/>
    </row>
    <row r="8" spans="1:12" x14ac:dyDescent="0.25">
      <c r="B8" s="2" t="s">
        <v>3</v>
      </c>
      <c r="C8" s="2"/>
      <c r="D8" s="2"/>
      <c r="E8" s="2"/>
      <c r="L8" s="4"/>
    </row>
    <row r="9" spans="1:12" x14ac:dyDescent="0.25">
      <c r="B9" s="5"/>
      <c r="C9" s="6"/>
      <c r="D9" s="7"/>
      <c r="E9" s="8"/>
      <c r="L9" s="4"/>
    </row>
    <row r="10" spans="1:12" x14ac:dyDescent="0.25">
      <c r="A10" s="9">
        <v>1</v>
      </c>
      <c r="B10" s="10" t="s">
        <v>4</v>
      </c>
      <c r="C10" s="5"/>
      <c r="D10" s="11"/>
      <c r="E10" s="12">
        <f>E11+E69</f>
        <v>108984186.46131888</v>
      </c>
      <c r="H10" s="13"/>
      <c r="I10" s="13"/>
      <c r="L10" s="4"/>
    </row>
    <row r="11" spans="1:12" x14ac:dyDescent="0.25">
      <c r="A11" s="9">
        <v>1.1000000000000001</v>
      </c>
      <c r="B11" s="10" t="s">
        <v>5</v>
      </c>
      <c r="C11" s="5"/>
      <c r="D11" s="7"/>
      <c r="E11" s="14">
        <f>E12</f>
        <v>57741422.996818863</v>
      </c>
      <c r="G11" s="13"/>
      <c r="H11" s="13"/>
      <c r="I11" s="13"/>
      <c r="L11" s="4"/>
    </row>
    <row r="12" spans="1:12" x14ac:dyDescent="0.25">
      <c r="A12" s="15" t="s">
        <v>6</v>
      </c>
      <c r="B12" s="16" t="s">
        <v>7</v>
      </c>
      <c r="C12" s="17"/>
      <c r="D12" s="7"/>
      <c r="E12" s="18">
        <f>E13+E17+E30+E57</f>
        <v>57741422.996818863</v>
      </c>
      <c r="L12" s="4"/>
    </row>
    <row r="13" spans="1:12" x14ac:dyDescent="0.25">
      <c r="A13" s="15" t="s">
        <v>8</v>
      </c>
      <c r="B13" s="16" t="s">
        <v>9</v>
      </c>
      <c r="C13" s="6"/>
      <c r="D13" s="18">
        <f>D14</f>
        <v>61614</v>
      </c>
      <c r="E13" s="18">
        <f>+D14</f>
        <v>61614</v>
      </c>
      <c r="K13" s="19"/>
      <c r="L13" s="4"/>
    </row>
    <row r="14" spans="1:12" x14ac:dyDescent="0.25">
      <c r="A14" s="20" t="s">
        <v>10</v>
      </c>
      <c r="B14" s="21" t="s">
        <v>11</v>
      </c>
      <c r="C14" s="6"/>
      <c r="D14" s="22">
        <f>SUM(D15:D16)</f>
        <v>61614</v>
      </c>
      <c r="E14" s="22"/>
      <c r="L14" s="4"/>
    </row>
    <row r="15" spans="1:12" x14ac:dyDescent="0.25">
      <c r="A15" s="20" t="s">
        <v>12</v>
      </c>
      <c r="B15" s="21" t="s">
        <v>13</v>
      </c>
      <c r="C15" s="6"/>
      <c r="D15" s="22">
        <f>+IFERROR(VLOOKUP(A15,'[1]BALANCE DE COMPROBACION'!$A$4:$G$188,7,FALSE),0)</f>
        <v>11614</v>
      </c>
      <c r="E15" s="22"/>
      <c r="L15" s="4"/>
    </row>
    <row r="16" spans="1:12" x14ac:dyDescent="0.25">
      <c r="A16" s="20" t="s">
        <v>14</v>
      </c>
      <c r="B16" s="21" t="s">
        <v>15</v>
      </c>
      <c r="C16" s="23"/>
      <c r="D16" s="22">
        <f>+IFERROR(VLOOKUP(A16,'[1]BALANCE DE COMPROBACION'!$A$4:$G$188,7,FALSE),0)</f>
        <v>50000</v>
      </c>
      <c r="E16" s="22"/>
      <c r="L16" s="4"/>
    </row>
    <row r="17" spans="1:12" x14ac:dyDescent="0.25">
      <c r="A17" s="15" t="s">
        <v>16</v>
      </c>
      <c r="B17" s="10" t="s">
        <v>17</v>
      </c>
      <c r="C17" s="24"/>
      <c r="D17" s="7"/>
      <c r="E17" s="18">
        <f>D18+D23</f>
        <v>47187843.220000006</v>
      </c>
      <c r="H17" s="13"/>
      <c r="L17" s="4"/>
    </row>
    <row r="18" spans="1:12" x14ac:dyDescent="0.25">
      <c r="A18" s="15" t="s">
        <v>18</v>
      </c>
      <c r="B18" s="10" t="s">
        <v>19</v>
      </c>
      <c r="C18" s="24"/>
      <c r="D18" s="25">
        <f>D19</f>
        <v>45770218.100000009</v>
      </c>
      <c r="E18" s="18"/>
      <c r="H18" s="13"/>
      <c r="L18" s="4"/>
    </row>
    <row r="19" spans="1:12" ht="25.5" x14ac:dyDescent="0.25">
      <c r="A19" s="20" t="s">
        <v>20</v>
      </c>
      <c r="B19" s="10" t="s">
        <v>21</v>
      </c>
      <c r="C19" s="24"/>
      <c r="D19" s="25">
        <f>SUM(D20:D22)</f>
        <v>45770218.100000009</v>
      </c>
      <c r="E19" s="18"/>
      <c r="H19" s="13"/>
      <c r="L19" s="4"/>
    </row>
    <row r="20" spans="1:12" ht="25.5" x14ac:dyDescent="0.25">
      <c r="A20" s="20" t="s">
        <v>22</v>
      </c>
      <c r="B20" s="26" t="s">
        <v>23</v>
      </c>
      <c r="C20" s="24"/>
      <c r="D20" s="22">
        <f>+IFERROR(VLOOKUP(A20,'[1]BALANCE DE COMPROBACION'!$A$4:$G$188,7,FALSE),0)</f>
        <v>50000</v>
      </c>
      <c r="E20" s="18"/>
      <c r="H20" s="13"/>
      <c r="I20" s="27"/>
      <c r="J20" s="19"/>
      <c r="K20" s="19"/>
      <c r="L20" s="4"/>
    </row>
    <row r="21" spans="1:12" ht="25.5" x14ac:dyDescent="0.25">
      <c r="A21" s="20" t="s">
        <v>24</v>
      </c>
      <c r="B21" s="26" t="s">
        <v>25</v>
      </c>
      <c r="C21" s="24"/>
      <c r="D21" s="22">
        <f>+IFERROR(VLOOKUP(A21,'[1]BALANCE DE COMPROBACION'!$A$4:$G$188,7,FALSE),0)</f>
        <v>45011495.510000005</v>
      </c>
      <c r="E21" s="18"/>
      <c r="H21" s="13"/>
      <c r="J21" s="28"/>
      <c r="L21" s="4"/>
    </row>
    <row r="22" spans="1:12" ht="25.5" x14ac:dyDescent="0.25">
      <c r="A22" s="20" t="s">
        <v>26</v>
      </c>
      <c r="B22" s="26" t="s">
        <v>27</v>
      </c>
      <c r="C22" s="24"/>
      <c r="D22" s="22">
        <f>+IFERROR(VLOOKUP(A22,'[1]BALANCE DE COMPROBACION'!$A$4:$G$188,7,FALSE),0)</f>
        <v>708722.59000000008</v>
      </c>
      <c r="E22" s="18"/>
      <c r="H22" s="13"/>
      <c r="I22" s="13"/>
      <c r="J22" s="28"/>
      <c r="L22" s="4"/>
    </row>
    <row r="23" spans="1:12" x14ac:dyDescent="0.25">
      <c r="A23" s="15" t="s">
        <v>28</v>
      </c>
      <c r="B23" s="10" t="s">
        <v>29</v>
      </c>
      <c r="C23" s="24"/>
      <c r="D23" s="25">
        <f>D24+D26</f>
        <v>1417625.1199999996</v>
      </c>
      <c r="E23" s="29"/>
      <c r="K23" s="19"/>
      <c r="L23" s="4"/>
    </row>
    <row r="24" spans="1:12" x14ac:dyDescent="0.25">
      <c r="A24" s="20" t="s">
        <v>30</v>
      </c>
      <c r="B24" s="10" t="s">
        <v>31</v>
      </c>
      <c r="C24" s="24"/>
      <c r="D24" s="25">
        <f>D25</f>
        <v>313883.80000000022</v>
      </c>
      <c r="E24" s="29"/>
      <c r="J24" s="28"/>
      <c r="K24" s="19"/>
      <c r="L24" s="4"/>
    </row>
    <row r="25" spans="1:12" x14ac:dyDescent="0.25">
      <c r="A25" s="20" t="s">
        <v>32</v>
      </c>
      <c r="B25" s="21" t="s">
        <v>33</v>
      </c>
      <c r="C25" s="24"/>
      <c r="D25" s="22">
        <f>+IFERROR(VLOOKUP(A25,'[1]BALANCE DE COMPROBACION'!$A$4:$G$188,7,FALSE),0)</f>
        <v>313883.80000000022</v>
      </c>
      <c r="E25" s="29"/>
      <c r="K25" s="19"/>
      <c r="L25" s="30"/>
    </row>
    <row r="26" spans="1:12" ht="25.5" x14ac:dyDescent="0.25">
      <c r="A26" s="20" t="s">
        <v>34</v>
      </c>
      <c r="B26" s="10" t="s">
        <v>35</v>
      </c>
      <c r="C26" s="24"/>
      <c r="D26" s="25">
        <f>D27+D28</f>
        <v>1103741.3199999994</v>
      </c>
      <c r="E26" s="29"/>
      <c r="K26" s="19"/>
      <c r="L26" s="4"/>
    </row>
    <row r="27" spans="1:12" x14ac:dyDescent="0.25">
      <c r="A27" s="20" t="s">
        <v>36</v>
      </c>
      <c r="B27" s="21" t="s">
        <v>37</v>
      </c>
      <c r="C27" s="31"/>
      <c r="D27" s="22">
        <f>+IFERROR(VLOOKUP(A27,'[1]BALANCE DE COMPROBACION'!$A$4:$G$188,7,FALSE),0)</f>
        <v>23751.88</v>
      </c>
      <c r="E27" s="29"/>
      <c r="K27" s="19"/>
      <c r="L27" s="4"/>
    </row>
    <row r="28" spans="1:12" x14ac:dyDescent="0.25">
      <c r="A28" s="20" t="s">
        <v>38</v>
      </c>
      <c r="B28" s="21" t="s">
        <v>39</v>
      </c>
      <c r="C28" s="31"/>
      <c r="D28" s="22">
        <f>+IFERROR(VLOOKUP(A28,'[1]BALANCE DE COMPROBACION'!$A$4:$G$188,7,FALSE),0)</f>
        <v>1079989.4399999995</v>
      </c>
      <c r="E28" s="29"/>
      <c r="J28" s="28"/>
      <c r="K28" s="19"/>
      <c r="L28" s="4"/>
    </row>
    <row r="29" spans="1:12" x14ac:dyDescent="0.25">
      <c r="A29" s="20"/>
      <c r="B29" s="10"/>
      <c r="C29" s="24"/>
      <c r="D29" s="7"/>
      <c r="E29" s="29"/>
      <c r="J29" s="28"/>
      <c r="K29" s="19"/>
      <c r="L29" s="4"/>
    </row>
    <row r="30" spans="1:12" x14ac:dyDescent="0.25">
      <c r="A30" s="15" t="s">
        <v>40</v>
      </c>
      <c r="B30" s="10" t="s">
        <v>41</v>
      </c>
      <c r="C30" s="23"/>
      <c r="D30" s="23"/>
      <c r="E30" s="18">
        <f>D31+D47</f>
        <v>7387353.290000001</v>
      </c>
      <c r="L30" s="4"/>
    </row>
    <row r="31" spans="1:12" x14ac:dyDescent="0.25">
      <c r="A31" s="20" t="s">
        <v>42</v>
      </c>
      <c r="B31" s="10" t="s">
        <v>43</v>
      </c>
      <c r="C31" s="5"/>
      <c r="D31" s="14">
        <f>D32+D33+D34+D35+D36+D37+D38+D39+D40+D41+D42+D43+D44+D45</f>
        <v>815675.83000000007</v>
      </c>
      <c r="E31" s="29"/>
      <c r="L31" s="4"/>
    </row>
    <row r="32" spans="1:12" x14ac:dyDescent="0.25">
      <c r="A32" s="20" t="s">
        <v>44</v>
      </c>
      <c r="B32" s="26" t="s">
        <v>45</v>
      </c>
      <c r="C32" s="22"/>
      <c r="D32" s="22">
        <f>+IFERROR(VLOOKUP(A32,'[1]BALANCE DE COMPROBACION'!$A$4:$G$188,7,FALSE),0)</f>
        <v>3870.58</v>
      </c>
      <c r="E32" s="18"/>
      <c r="L32" s="4"/>
    </row>
    <row r="33" spans="1:15" x14ac:dyDescent="0.25">
      <c r="A33" s="20" t="s">
        <v>46</v>
      </c>
      <c r="B33" s="26" t="s">
        <v>47</v>
      </c>
      <c r="C33" s="23"/>
      <c r="D33" s="22">
        <f>+IFERROR(VLOOKUP(A33,'[1]BALANCE DE COMPROBACION'!$A$4:$G$188,7,FALSE),0)</f>
        <v>21860.25</v>
      </c>
      <c r="E33" s="23"/>
      <c r="L33" s="4"/>
    </row>
    <row r="34" spans="1:15" x14ac:dyDescent="0.25">
      <c r="A34" s="20" t="s">
        <v>48</v>
      </c>
      <c r="B34" s="26" t="s">
        <v>49</v>
      </c>
      <c r="C34" s="24"/>
      <c r="D34" s="22">
        <f>+IFERROR(VLOOKUP(A34,'[1]BALANCE DE COMPROBACION'!$A$4:$G$188,7,FALSE),0)</f>
        <v>271500</v>
      </c>
      <c r="E34" s="23"/>
      <c r="L34" s="4"/>
    </row>
    <row r="35" spans="1:15" x14ac:dyDescent="0.25">
      <c r="A35" s="20" t="s">
        <v>50</v>
      </c>
      <c r="B35" s="26" t="s">
        <v>51</v>
      </c>
      <c r="C35" s="23"/>
      <c r="D35" s="22">
        <f>+IFERROR(VLOOKUP(A35,'[1]BALANCE DE COMPROBACION'!$A$4:$G$188,7,FALSE),0)</f>
        <v>15540</v>
      </c>
      <c r="E35" s="23"/>
      <c r="L35" s="4"/>
    </row>
    <row r="36" spans="1:15" x14ac:dyDescent="0.25">
      <c r="A36" s="20" t="s">
        <v>52</v>
      </c>
      <c r="B36" s="26" t="s">
        <v>53</v>
      </c>
      <c r="C36" s="24"/>
      <c r="D36" s="22">
        <f>+IFERROR(VLOOKUP(A36,'[1]BALANCE DE COMPROBACION'!$A$4:$G$188,7,FALSE),0)</f>
        <v>14905</v>
      </c>
      <c r="E36" s="23"/>
      <c r="L36" s="4"/>
    </row>
    <row r="37" spans="1:15" x14ac:dyDescent="0.25">
      <c r="A37" s="20" t="s">
        <v>54</v>
      </c>
      <c r="B37" s="26" t="s">
        <v>55</v>
      </c>
      <c r="C37" s="22"/>
      <c r="D37" s="22">
        <f>+IFERROR(VLOOKUP(A37,'[1]BALANCE DE COMPROBACION'!$A$4:$G$188,7,FALSE),0)</f>
        <v>90000</v>
      </c>
      <c r="E37" s="18"/>
      <c r="K37" s="3"/>
      <c r="L37" s="4"/>
    </row>
    <row r="38" spans="1:15" x14ac:dyDescent="0.25">
      <c r="A38" s="20" t="s">
        <v>56</v>
      </c>
      <c r="B38" s="26" t="s">
        <v>57</v>
      </c>
      <c r="C38" s="22"/>
      <c r="D38" s="22">
        <f>+IFERROR(VLOOKUP(A38,'[1]BALANCE DE COMPROBACION'!$A$4:$G$188,7,FALSE),0)</f>
        <v>60000</v>
      </c>
      <c r="E38" s="18"/>
      <c r="K38" s="3"/>
      <c r="L38" s="4"/>
    </row>
    <row r="39" spans="1:15" x14ac:dyDescent="0.25">
      <c r="A39" s="20" t="s">
        <v>58</v>
      </c>
      <c r="B39" s="26" t="s">
        <v>59</v>
      </c>
      <c r="C39" s="22"/>
      <c r="D39" s="22">
        <f>+IFERROR(VLOOKUP(A39,'[1]BALANCE DE COMPROBACION'!$A$4:$G$188,7,FALSE),0)</f>
        <v>70000</v>
      </c>
      <c r="E39" s="18"/>
      <c r="K39" s="3"/>
      <c r="L39" s="4"/>
      <c r="O39" s="4"/>
    </row>
    <row r="40" spans="1:15" x14ac:dyDescent="0.25">
      <c r="A40" s="20" t="s">
        <v>60</v>
      </c>
      <c r="B40" s="26" t="s">
        <v>61</v>
      </c>
      <c r="C40" s="22"/>
      <c r="D40" s="22">
        <f>+IFERROR(VLOOKUP(A40,'[1]BALANCE DE COMPROBACION'!$A$4:$G$188,7,FALSE),0)</f>
        <v>40000</v>
      </c>
      <c r="E40" s="18"/>
      <c r="K40" s="28"/>
      <c r="L40" s="4"/>
      <c r="O40" s="4"/>
    </row>
    <row r="41" spans="1:15" x14ac:dyDescent="0.25">
      <c r="A41" s="20" t="s">
        <v>62</v>
      </c>
      <c r="B41" s="32" t="s">
        <v>63</v>
      </c>
      <c r="C41" s="33"/>
      <c r="D41" s="22">
        <f>+IFERROR(VLOOKUP(A41,'[1]BALANCE DE COMPROBACION'!$A$4:$G$188,7,FALSE),0)</f>
        <v>30000</v>
      </c>
      <c r="E41" s="18"/>
      <c r="L41" s="4"/>
      <c r="O41" s="4"/>
    </row>
    <row r="42" spans="1:15" x14ac:dyDescent="0.25">
      <c r="A42" s="20" t="s">
        <v>64</v>
      </c>
      <c r="B42" s="32" t="s">
        <v>65</v>
      </c>
      <c r="C42" s="33"/>
      <c r="D42" s="22">
        <f>+IFERROR(VLOOKUP(A42,'[1]BALANCE DE COMPROBACION'!$A$4:$G$188,7,FALSE),0)</f>
        <v>75000</v>
      </c>
      <c r="E42" s="18"/>
      <c r="L42" s="4"/>
      <c r="O42" s="4"/>
    </row>
    <row r="43" spans="1:15" x14ac:dyDescent="0.25">
      <c r="A43" s="20" t="s">
        <v>66</v>
      </c>
      <c r="B43" s="34" t="s">
        <v>67</v>
      </c>
      <c r="C43" s="35"/>
      <c r="D43" s="22">
        <f>+IFERROR(VLOOKUP(A43,'[1]BALANCE DE COMPROBACION'!$A$4:$G$188,7,FALSE),0)</f>
        <v>36000</v>
      </c>
      <c r="E43" s="23"/>
      <c r="G43" s="36"/>
      <c r="H43" s="36"/>
      <c r="K43" s="37"/>
      <c r="L43" s="4"/>
      <c r="O43" s="28"/>
    </row>
    <row r="44" spans="1:15" x14ac:dyDescent="0.25">
      <c r="A44" s="20" t="s">
        <v>68</v>
      </c>
      <c r="B44" s="34" t="s">
        <v>69</v>
      </c>
      <c r="C44" s="35"/>
      <c r="D44" s="22">
        <f>+IFERROR(VLOOKUP(A44,'[1]BALANCE DE COMPROBACION'!$A$4:$G$188,7,FALSE),0)</f>
        <v>51000</v>
      </c>
      <c r="E44" s="38"/>
      <c r="G44" s="36"/>
      <c r="H44" s="36"/>
      <c r="L44" s="4"/>
    </row>
    <row r="45" spans="1:15" x14ac:dyDescent="0.25">
      <c r="A45" s="20" t="s">
        <v>70</v>
      </c>
      <c r="B45" s="34" t="s">
        <v>71</v>
      </c>
      <c r="C45" s="35"/>
      <c r="D45" s="22">
        <f>+IFERROR(VLOOKUP(A45,'[1]BALANCE DE COMPROBACION'!$A$4:$G$188,7,FALSE),0)</f>
        <v>36000</v>
      </c>
      <c r="E45" s="23"/>
      <c r="G45" s="36"/>
      <c r="H45" s="36"/>
      <c r="L45" s="4"/>
    </row>
    <row r="46" spans="1:15" x14ac:dyDescent="0.25">
      <c r="A46" s="20"/>
      <c r="B46" s="34"/>
      <c r="C46" s="35"/>
      <c r="D46" s="33"/>
      <c r="E46" s="23"/>
      <c r="G46" s="36"/>
      <c r="H46" s="36"/>
      <c r="L46" s="4"/>
    </row>
    <row r="47" spans="1:15" x14ac:dyDescent="0.25">
      <c r="A47" s="15" t="s">
        <v>72</v>
      </c>
      <c r="B47" s="10" t="s">
        <v>73</v>
      </c>
      <c r="C47" s="23"/>
      <c r="D47" s="18">
        <f>D48</f>
        <v>6571677.4600000009</v>
      </c>
      <c r="E47" s="29"/>
      <c r="G47" s="36"/>
      <c r="H47" s="36"/>
      <c r="L47" s="4"/>
    </row>
    <row r="48" spans="1:15" ht="25.5" x14ac:dyDescent="0.25">
      <c r="A48" s="15" t="s">
        <v>74</v>
      </c>
      <c r="B48" s="10" t="s">
        <v>75</v>
      </c>
      <c r="C48" s="23"/>
      <c r="D48" s="18">
        <f>D49</f>
        <v>6571677.4600000009</v>
      </c>
      <c r="E48" s="29"/>
      <c r="G48" s="36"/>
      <c r="H48" s="36"/>
      <c r="L48" s="4"/>
    </row>
    <row r="49" spans="1:12" ht="25.5" x14ac:dyDescent="0.25">
      <c r="A49" s="15" t="s">
        <v>76</v>
      </c>
      <c r="B49" s="10" t="s">
        <v>75</v>
      </c>
      <c r="C49" s="23"/>
      <c r="D49" s="18">
        <f>D50+D51</f>
        <v>6571677.4600000009</v>
      </c>
      <c r="E49" s="29"/>
      <c r="G49" s="36"/>
      <c r="H49" s="36"/>
      <c r="L49" s="4"/>
    </row>
    <row r="50" spans="1:12" x14ac:dyDescent="0.25">
      <c r="A50" s="20" t="s">
        <v>77</v>
      </c>
      <c r="B50" s="26" t="s">
        <v>78</v>
      </c>
      <c r="C50" s="23"/>
      <c r="D50" s="22">
        <f>+IFERROR(VLOOKUP(A50,'[1]BALANCE DE COMPROBACION'!$A$4:$G$188,7,FALSE),0)</f>
        <v>6571677.4600000009</v>
      </c>
      <c r="E50" s="23"/>
      <c r="G50" s="36"/>
      <c r="H50" s="36"/>
      <c r="J50" t="s">
        <v>79</v>
      </c>
      <c r="L50"/>
    </row>
    <row r="51" spans="1:12" x14ac:dyDescent="0.25">
      <c r="A51" s="20" t="s">
        <v>80</v>
      </c>
      <c r="B51" s="26" t="s">
        <v>81</v>
      </c>
      <c r="C51" s="23"/>
      <c r="D51" s="22">
        <f>192918.48-192918.48</f>
        <v>0</v>
      </c>
      <c r="E51" s="23"/>
      <c r="G51" s="36"/>
      <c r="H51" s="36"/>
      <c r="L51" s="4"/>
    </row>
    <row r="52" spans="1:12" x14ac:dyDescent="0.25">
      <c r="A52" s="20"/>
      <c r="B52" s="26"/>
      <c r="C52" s="23"/>
      <c r="D52" s="22"/>
      <c r="E52" s="23"/>
      <c r="G52" s="36"/>
      <c r="H52" s="36"/>
      <c r="L52" s="4"/>
    </row>
    <row r="53" spans="1:12" x14ac:dyDescent="0.25">
      <c r="A53" s="20"/>
      <c r="B53" s="26"/>
      <c r="C53" s="23"/>
      <c r="D53" s="22"/>
      <c r="E53" s="23"/>
      <c r="G53" s="36"/>
      <c r="H53" s="36"/>
      <c r="L53" s="4"/>
    </row>
    <row r="54" spans="1:12" x14ac:dyDescent="0.25">
      <c r="A54" s="20"/>
      <c r="B54" s="26"/>
      <c r="C54" s="23"/>
      <c r="D54" s="22"/>
      <c r="E54" s="23"/>
      <c r="G54" s="36"/>
      <c r="H54" s="36"/>
      <c r="J54" s="19">
        <f>4128429.77-D58</f>
        <v>1023817.2831811397</v>
      </c>
      <c r="L54"/>
    </row>
    <row r="55" spans="1:12" x14ac:dyDescent="0.25">
      <c r="A55" s="20"/>
      <c r="B55" s="26"/>
      <c r="C55" s="23"/>
      <c r="D55" s="22"/>
      <c r="E55" s="23"/>
      <c r="G55" s="36"/>
      <c r="H55" s="36"/>
      <c r="L55" s="4"/>
    </row>
    <row r="56" spans="1:12" x14ac:dyDescent="0.25">
      <c r="A56" s="20"/>
      <c r="B56" s="26"/>
      <c r="C56" s="23"/>
      <c r="D56" s="22"/>
      <c r="E56" s="23"/>
      <c r="G56" s="36"/>
      <c r="H56" s="36"/>
      <c r="L56" s="4"/>
    </row>
    <row r="57" spans="1:12" x14ac:dyDescent="0.25">
      <c r="A57" s="15" t="s">
        <v>82</v>
      </c>
      <c r="B57" s="10" t="s">
        <v>83</v>
      </c>
      <c r="C57" s="23"/>
      <c r="D57" s="22"/>
      <c r="E57" s="18">
        <f>+D58</f>
        <v>3104612.4868188603</v>
      </c>
      <c r="G57" s="36"/>
      <c r="H57" s="36"/>
      <c r="L57" s="4"/>
    </row>
    <row r="58" spans="1:12" ht="25.5" x14ac:dyDescent="0.25">
      <c r="A58" s="20" t="s">
        <v>84</v>
      </c>
      <c r="B58" s="26" t="s">
        <v>85</v>
      </c>
      <c r="C58" s="39"/>
      <c r="D58" s="22">
        <f>+IFERROR(VLOOKUP(A58,'[1]BALANCE DE COMPROBACION'!$A$4:$G$188,7,FALSE),0)</f>
        <v>3104612.4868188603</v>
      </c>
      <c r="E58" s="23"/>
      <c r="G58" s="36"/>
      <c r="H58" s="36"/>
      <c r="J58" s="19"/>
      <c r="L58" s="4"/>
    </row>
    <row r="59" spans="1:12" x14ac:dyDescent="0.25">
      <c r="A59" s="15" t="s">
        <v>86</v>
      </c>
      <c r="B59" s="10" t="s">
        <v>87</v>
      </c>
      <c r="C59" s="23"/>
      <c r="D59" s="22">
        <f>D60</f>
        <v>0</v>
      </c>
      <c r="E59" s="23"/>
      <c r="G59" s="36"/>
      <c r="H59" s="36"/>
      <c r="L59" s="4"/>
    </row>
    <row r="60" spans="1:12" x14ac:dyDescent="0.25">
      <c r="A60" s="20" t="s">
        <v>88</v>
      </c>
      <c r="B60" s="26" t="s">
        <v>87</v>
      </c>
      <c r="C60" s="23"/>
      <c r="D60" s="22">
        <f>+IFERROR(VLOOKUP(A60,'[1]BALANCE DE COMPROBACION'!$A$4:$G$188,7,FALSE),0)</f>
        <v>0</v>
      </c>
      <c r="E60" s="23"/>
      <c r="G60" s="36"/>
      <c r="H60" s="36"/>
      <c r="L60" s="4"/>
    </row>
    <row r="61" spans="1:12" x14ac:dyDescent="0.25">
      <c r="A61" s="15" t="s">
        <v>89</v>
      </c>
      <c r="B61" s="10" t="s">
        <v>90</v>
      </c>
      <c r="C61" s="23"/>
      <c r="D61" s="22">
        <f>D62</f>
        <v>0</v>
      </c>
      <c r="E61" s="23"/>
      <c r="G61" s="36"/>
      <c r="H61" s="36"/>
      <c r="L61" s="4"/>
    </row>
    <row r="62" spans="1:12" x14ac:dyDescent="0.25">
      <c r="A62" s="20" t="s">
        <v>91</v>
      </c>
      <c r="B62" s="26" t="s">
        <v>90</v>
      </c>
      <c r="C62" s="23"/>
      <c r="D62" s="22">
        <f>+IFERROR(VLOOKUP(A62,'[1]BALANCE DE COMPROBACION'!$A$4:$G$188,7,FALSE),0)</f>
        <v>0</v>
      </c>
      <c r="E62" s="23"/>
      <c r="G62" s="36"/>
      <c r="H62" s="36"/>
      <c r="L62" s="4"/>
    </row>
    <row r="63" spans="1:12" x14ac:dyDescent="0.25">
      <c r="A63" s="15" t="s">
        <v>92</v>
      </c>
      <c r="B63" s="10" t="s">
        <v>93</v>
      </c>
      <c r="C63" s="23"/>
      <c r="D63" s="22">
        <f>D64</f>
        <v>0</v>
      </c>
      <c r="E63" s="23"/>
      <c r="G63" s="36"/>
      <c r="H63" s="36"/>
      <c r="L63" s="4"/>
    </row>
    <row r="64" spans="1:12" x14ac:dyDescent="0.25">
      <c r="A64" s="20" t="s">
        <v>94</v>
      </c>
      <c r="B64" s="26" t="s">
        <v>93</v>
      </c>
      <c r="C64" s="23"/>
      <c r="D64" s="22">
        <f>+IFERROR(VLOOKUP(A64,'[1]BALANCE DE COMPROBACION'!$A$4:$G$188,7,FALSE),0)</f>
        <v>0</v>
      </c>
      <c r="E64" s="23"/>
      <c r="G64" s="36"/>
      <c r="H64" s="36"/>
      <c r="L64" s="4"/>
    </row>
    <row r="65" spans="1:12" x14ac:dyDescent="0.25">
      <c r="A65" s="15" t="s">
        <v>95</v>
      </c>
      <c r="B65" s="10" t="s">
        <v>96</v>
      </c>
      <c r="C65" s="23"/>
      <c r="D65" s="22">
        <f>+D66</f>
        <v>0</v>
      </c>
      <c r="E65" s="23"/>
      <c r="G65" s="36"/>
      <c r="H65" s="36"/>
      <c r="I65" s="36"/>
      <c r="L65" s="4"/>
    </row>
    <row r="66" spans="1:12" x14ac:dyDescent="0.25">
      <c r="A66" s="20" t="s">
        <v>97</v>
      </c>
      <c r="B66" s="26" t="s">
        <v>96</v>
      </c>
      <c r="C66" s="23"/>
      <c r="D66" s="22">
        <f>+IFERROR(VLOOKUP(A66,'[1]BALANCE DE COMPROBACION'!$A$4:$G$188,7,FALSE),0)</f>
        <v>0</v>
      </c>
      <c r="E66" s="23"/>
      <c r="G66" s="36"/>
      <c r="H66" s="36"/>
      <c r="I66" s="36"/>
      <c r="L66" s="4"/>
    </row>
    <row r="67" spans="1:12" x14ac:dyDescent="0.25">
      <c r="A67" s="20"/>
      <c r="B67" s="26"/>
      <c r="C67" s="23"/>
      <c r="D67" s="22"/>
      <c r="E67" s="23"/>
      <c r="G67" s="36"/>
      <c r="H67" s="36"/>
      <c r="I67" s="13"/>
      <c r="K67" s="40"/>
      <c r="L67" s="4"/>
    </row>
    <row r="68" spans="1:12" x14ac:dyDescent="0.25">
      <c r="A68" s="20"/>
      <c r="B68" s="26"/>
      <c r="C68" s="23"/>
      <c r="D68" s="22"/>
      <c r="E68" s="23"/>
      <c r="G68" s="36"/>
      <c r="H68" s="36"/>
      <c r="J68" s="28"/>
      <c r="K68" s="40"/>
      <c r="L68" s="41"/>
    </row>
    <row r="69" spans="1:12" x14ac:dyDescent="0.25">
      <c r="A69" s="20">
        <v>1.2</v>
      </c>
      <c r="B69" s="10" t="s">
        <v>98</v>
      </c>
      <c r="C69" s="23"/>
      <c r="D69" s="22"/>
      <c r="E69" s="18">
        <f>E70+E111</f>
        <v>51242763.464500017</v>
      </c>
      <c r="G69" s="36"/>
      <c r="H69" s="36"/>
      <c r="J69" s="28"/>
      <c r="K69" s="28"/>
      <c r="L69" s="41"/>
    </row>
    <row r="70" spans="1:12" x14ac:dyDescent="0.25">
      <c r="A70" s="15" t="s">
        <v>99</v>
      </c>
      <c r="B70" s="10" t="s">
        <v>100</v>
      </c>
      <c r="C70" s="23"/>
      <c r="D70" s="7"/>
      <c r="E70" s="18">
        <f>D71</f>
        <v>46625942.234500021</v>
      </c>
      <c r="G70" s="36"/>
      <c r="H70" s="18">
        <v>47948718.869999997</v>
      </c>
      <c r="I70" s="42">
        <f>+E70-H70</f>
        <v>-1322776.6354999766</v>
      </c>
      <c r="J70" s="28"/>
      <c r="K70" s="28"/>
      <c r="L70" s="41"/>
    </row>
    <row r="71" spans="1:12" ht="25.5" x14ac:dyDescent="0.25">
      <c r="A71" s="15" t="s">
        <v>101</v>
      </c>
      <c r="B71" s="10" t="s">
        <v>102</v>
      </c>
      <c r="C71" s="23"/>
      <c r="D71" s="18">
        <f>+D72+D73+D79+D82+D84+D86+D87+D88+D89+D90+D91+D93</f>
        <v>46625942.234500021</v>
      </c>
      <c r="E71" s="23"/>
      <c r="G71" s="36"/>
      <c r="H71" s="36"/>
      <c r="J71" s="28"/>
      <c r="L71" s="41"/>
    </row>
    <row r="72" spans="1:12" x14ac:dyDescent="0.25">
      <c r="A72" s="15" t="s">
        <v>103</v>
      </c>
      <c r="B72" s="10" t="s">
        <v>104</v>
      </c>
      <c r="C72" s="23"/>
      <c r="D72" s="22">
        <f>+IFERROR(VLOOKUP(A72,'[1]BALANCE DE COMPROBACION'!$A$4:$G$188,7,FALSE),0)</f>
        <v>38787166.299999997</v>
      </c>
      <c r="E72" s="23"/>
      <c r="G72" s="36"/>
      <c r="H72" s="36"/>
      <c r="J72" s="28"/>
      <c r="L72" s="41"/>
    </row>
    <row r="73" spans="1:12" ht="25.5" x14ac:dyDescent="0.25">
      <c r="A73" s="15" t="s">
        <v>105</v>
      </c>
      <c r="B73" s="10" t="s">
        <v>106</v>
      </c>
      <c r="C73" s="23"/>
      <c r="D73" s="18">
        <f>SUM(D74:D78)</f>
        <v>41569935.370000012</v>
      </c>
      <c r="E73" s="23"/>
      <c r="G73" s="36"/>
      <c r="H73" s="36"/>
      <c r="J73" s="28"/>
      <c r="L73" s="41"/>
    </row>
    <row r="74" spans="1:12" x14ac:dyDescent="0.25">
      <c r="A74" s="20" t="s">
        <v>107</v>
      </c>
      <c r="B74" s="26" t="s">
        <v>108</v>
      </c>
      <c r="C74" s="23"/>
      <c r="D74" s="22">
        <f>+IFERROR(VLOOKUP(A74,'[1]BALANCE DE COMPROBACION'!$A$4:$G$188,7,FALSE),0)</f>
        <v>19990165.810000002</v>
      </c>
      <c r="E74" s="23"/>
      <c r="G74" s="36"/>
      <c r="H74" s="36"/>
      <c r="J74" s="28"/>
      <c r="L74" s="41"/>
    </row>
    <row r="75" spans="1:12" x14ac:dyDescent="0.25">
      <c r="A75" s="20" t="s">
        <v>109</v>
      </c>
      <c r="B75" s="26" t="s">
        <v>110</v>
      </c>
      <c r="C75" s="23"/>
      <c r="D75" s="22">
        <f>+IFERROR(VLOOKUP(A75,'[1]BALANCE DE COMPROBACION'!$A$4:$G$188,7,FALSE),0)</f>
        <v>125434</v>
      </c>
      <c r="E75" s="23"/>
      <c r="G75" s="36"/>
      <c r="H75" s="36"/>
      <c r="J75" s="28"/>
      <c r="L75" s="41"/>
    </row>
    <row r="76" spans="1:12" x14ac:dyDescent="0.25">
      <c r="A76" s="20" t="s">
        <v>111</v>
      </c>
      <c r="B76" s="26" t="s">
        <v>112</v>
      </c>
      <c r="C76" s="23"/>
      <c r="D76" s="22">
        <f>+IFERROR(VLOOKUP(A76,'[1]BALANCE DE COMPROBACION'!$A$4:$G$188,7,FALSE),0)</f>
        <v>13833330.949999999</v>
      </c>
      <c r="E76" s="23"/>
      <c r="G76" s="36"/>
      <c r="H76" s="36"/>
      <c r="J76" s="28"/>
      <c r="L76" s="41"/>
    </row>
    <row r="77" spans="1:12" x14ac:dyDescent="0.25">
      <c r="A77" s="20" t="s">
        <v>113</v>
      </c>
      <c r="B77" s="26" t="s">
        <v>114</v>
      </c>
      <c r="C77" s="23"/>
      <c r="D77" s="22">
        <f>+IFERROR(VLOOKUP(A77,'[1]BALANCE DE COMPROBACION'!$A$4:$G$188,7,FALSE),0)</f>
        <v>5622999.0899999999</v>
      </c>
      <c r="E77" s="23"/>
      <c r="G77" s="36"/>
      <c r="H77" s="36"/>
      <c r="J77" s="28"/>
      <c r="L77" s="41"/>
    </row>
    <row r="78" spans="1:12" ht="25.5" x14ac:dyDescent="0.25">
      <c r="A78" s="20" t="s">
        <v>115</v>
      </c>
      <c r="B78" s="26" t="s">
        <v>116</v>
      </c>
      <c r="C78" s="23"/>
      <c r="D78" s="22">
        <f>+IFERROR(VLOOKUP(A78,'[1]BALANCE DE COMPROBACION'!$A$4:$G$188,7,FALSE),0)</f>
        <v>1998005.52</v>
      </c>
      <c r="E78" s="23"/>
      <c r="G78" s="36"/>
      <c r="H78" s="36"/>
      <c r="J78" s="28"/>
      <c r="L78" s="41"/>
    </row>
    <row r="79" spans="1:12" ht="25.5" x14ac:dyDescent="0.25">
      <c r="A79" s="15" t="s">
        <v>117</v>
      </c>
      <c r="B79" s="10" t="s">
        <v>118</v>
      </c>
      <c r="C79" s="23"/>
      <c r="D79" s="18">
        <f>SUM(D80:D81)</f>
        <v>614334.41</v>
      </c>
      <c r="E79" s="23"/>
      <c r="G79" s="36"/>
      <c r="H79" s="36"/>
      <c r="J79" s="28"/>
      <c r="L79" s="41"/>
    </row>
    <row r="80" spans="1:12" x14ac:dyDescent="0.25">
      <c r="A80" s="20" t="s">
        <v>119</v>
      </c>
      <c r="B80" s="26" t="s">
        <v>120</v>
      </c>
      <c r="C80" s="23"/>
      <c r="D80" s="22">
        <f>+IFERROR(VLOOKUP(A80,'[1]BALANCE DE COMPROBACION'!$A$4:$G$188,7,FALSE),0)</f>
        <v>606958.73</v>
      </c>
      <c r="E80" s="23"/>
      <c r="G80" s="36"/>
      <c r="H80" s="36"/>
      <c r="J80" s="28"/>
      <c r="L80" s="41"/>
    </row>
    <row r="81" spans="1:15" ht="25.5" x14ac:dyDescent="0.25">
      <c r="A81" s="20" t="s">
        <v>121</v>
      </c>
      <c r="B81" s="26" t="s">
        <v>122</v>
      </c>
      <c r="C81" s="23"/>
      <c r="D81" s="22">
        <f>+IFERROR(VLOOKUP(A81,'[1]BALANCE DE COMPROBACION'!$A$4:$G$188,7,FALSE),0)</f>
        <v>7375.68</v>
      </c>
      <c r="E81" s="23"/>
      <c r="G81" s="36"/>
      <c r="H81" s="36"/>
      <c r="L81" s="4"/>
    </row>
    <row r="82" spans="1:15" ht="25.5" x14ac:dyDescent="0.25">
      <c r="A82" s="15" t="s">
        <v>123</v>
      </c>
      <c r="B82" s="10" t="s">
        <v>124</v>
      </c>
      <c r="C82" s="23"/>
      <c r="D82" s="18">
        <f>+D83</f>
        <v>87883.28</v>
      </c>
      <c r="E82" s="23"/>
      <c r="G82" s="36"/>
      <c r="H82" s="36"/>
      <c r="L82" s="4"/>
    </row>
    <row r="83" spans="1:15" x14ac:dyDescent="0.25">
      <c r="A83" s="20" t="s">
        <v>125</v>
      </c>
      <c r="B83" s="26" t="s">
        <v>126</v>
      </c>
      <c r="C83" s="23"/>
      <c r="D83" s="22">
        <f>+IFERROR(VLOOKUP(A83,'[1]BALANCE DE COMPROBACION'!$A$4:$G$188,7,FALSE),0)</f>
        <v>87883.28</v>
      </c>
      <c r="E83" s="23"/>
      <c r="G83" s="36"/>
      <c r="H83" s="36"/>
      <c r="L83" s="4"/>
    </row>
    <row r="84" spans="1:15" ht="25.5" x14ac:dyDescent="0.25">
      <c r="A84" s="15" t="s">
        <v>127</v>
      </c>
      <c r="B84" s="10" t="s">
        <v>128</v>
      </c>
      <c r="C84" s="23"/>
      <c r="D84" s="18">
        <f>D85</f>
        <v>44149544.399999999</v>
      </c>
      <c r="E84" s="23"/>
      <c r="G84" s="36"/>
      <c r="H84" s="36"/>
      <c r="L84" s="4"/>
    </row>
    <row r="85" spans="1:15" x14ac:dyDescent="0.25">
      <c r="A85" s="20" t="s">
        <v>129</v>
      </c>
      <c r="B85" s="26" t="s">
        <v>130</v>
      </c>
      <c r="C85" s="23"/>
      <c r="D85" s="22">
        <f>+IFERROR(VLOOKUP(A85,'[1]BALANCE DE COMPROBACION'!$A$4:$G$188,7,FALSE),0)</f>
        <v>44149544.399999999</v>
      </c>
      <c r="E85" s="23"/>
      <c r="G85" s="36"/>
      <c r="H85" s="36"/>
      <c r="J85" s="40">
        <f>+D86+D87+D88+D89+D90+D91+D83</f>
        <v>2782965.6699999995</v>
      </c>
      <c r="L85" s="4"/>
    </row>
    <row r="86" spans="1:15" x14ac:dyDescent="0.25">
      <c r="A86" s="15" t="s">
        <v>131</v>
      </c>
      <c r="B86" s="10" t="s">
        <v>132</v>
      </c>
      <c r="C86" s="23"/>
      <c r="D86" s="22">
        <f>+IFERROR(VLOOKUP(A86,'[1]BALANCE DE COMPROBACION'!$A$4:$G$188,7,FALSE),0)</f>
        <v>253010.43</v>
      </c>
      <c r="E86" s="23"/>
      <c r="G86" s="36"/>
      <c r="H86" s="36"/>
      <c r="L86" s="4"/>
    </row>
    <row r="87" spans="1:15" ht="38.25" x14ac:dyDescent="0.25">
      <c r="A87" s="15" t="s">
        <v>133</v>
      </c>
      <c r="B87" s="10" t="s">
        <v>134</v>
      </c>
      <c r="C87" s="23"/>
      <c r="D87" s="22">
        <f>+IFERROR(VLOOKUP(A87,'[1]BALANCE DE COMPROBACION'!$A$4:$G$188,7,FALSE),0)</f>
        <v>501201.69</v>
      </c>
      <c r="E87" s="23"/>
      <c r="G87" s="36"/>
      <c r="H87" s="36"/>
      <c r="L87" s="4"/>
    </row>
    <row r="88" spans="1:15" ht="25.5" x14ac:dyDescent="0.25">
      <c r="A88" s="15" t="s">
        <v>135</v>
      </c>
      <c r="B88" s="10" t="s">
        <v>136</v>
      </c>
      <c r="C88" s="23"/>
      <c r="D88" s="22">
        <f>+IFERROR(VLOOKUP(A88,'[1]BALANCE DE COMPROBACION'!$A$4:$G$188,7,FALSE),0)</f>
        <v>43587.22</v>
      </c>
      <c r="E88" s="23"/>
      <c r="G88" s="36"/>
      <c r="H88" s="36"/>
      <c r="K88" s="19"/>
      <c r="L88" s="4"/>
      <c r="O88" s="4"/>
    </row>
    <row r="89" spans="1:15" ht="25.5" x14ac:dyDescent="0.25">
      <c r="A89" s="15" t="s">
        <v>137</v>
      </c>
      <c r="B89" s="10" t="s">
        <v>138</v>
      </c>
      <c r="C89" s="23"/>
      <c r="D89" s="22">
        <f>+IFERROR(VLOOKUP(A89,'[1]BALANCE DE COMPROBACION'!$A$4:$G$188,7,FALSE),0)</f>
        <v>55596.73</v>
      </c>
      <c r="E89" s="23"/>
      <c r="G89" s="36"/>
      <c r="H89" s="36"/>
      <c r="L89" s="4"/>
    </row>
    <row r="90" spans="1:15" x14ac:dyDescent="0.25">
      <c r="A90" s="15" t="s">
        <v>139</v>
      </c>
      <c r="B90" s="10" t="s">
        <v>140</v>
      </c>
      <c r="C90" s="23"/>
      <c r="D90" s="22">
        <f>+IFERROR(VLOOKUP(A90,'[1]BALANCE DE COMPROBACION'!$A$4:$G$188,7,FALSE),0)</f>
        <v>1198351.77</v>
      </c>
      <c r="E90" s="23"/>
      <c r="G90" s="36"/>
      <c r="H90" s="36"/>
      <c r="I90" s="13"/>
      <c r="K90" s="43"/>
      <c r="L90" s="4"/>
      <c r="O90" s="19"/>
    </row>
    <row r="91" spans="1:15" x14ac:dyDescent="0.25">
      <c r="A91" s="15" t="s">
        <v>141</v>
      </c>
      <c r="B91" s="10" t="s">
        <v>142</v>
      </c>
      <c r="C91" s="23"/>
      <c r="D91" s="22">
        <f>+IFERROR(VLOOKUP(A91,'[1]BALANCE DE COMPROBACION'!$A$4:$G$188,7,FALSE),0)</f>
        <v>643334.55000000005</v>
      </c>
      <c r="E91" s="23"/>
      <c r="G91" s="36"/>
      <c r="H91" s="36"/>
      <c r="I91" s="13"/>
      <c r="L91" s="4"/>
      <c r="O91" s="19"/>
    </row>
    <row r="92" spans="1:15" x14ac:dyDescent="0.25">
      <c r="A92" s="20"/>
      <c r="B92" s="26"/>
      <c r="C92" s="23"/>
      <c r="D92" s="22"/>
      <c r="E92" s="23"/>
      <c r="G92" s="36"/>
      <c r="H92" s="36"/>
      <c r="L92" s="4"/>
    </row>
    <row r="93" spans="1:15" x14ac:dyDescent="0.25">
      <c r="A93" s="15"/>
      <c r="B93" s="10" t="s">
        <v>143</v>
      </c>
      <c r="C93" s="23"/>
      <c r="D93" s="18">
        <f>SUM(D94:D109)</f>
        <v>-81278003.9155</v>
      </c>
      <c r="E93" s="7"/>
      <c r="G93" s="36"/>
      <c r="H93" s="36"/>
      <c r="J93" s="18"/>
      <c r="L93" s="4"/>
    </row>
    <row r="94" spans="1:15" x14ac:dyDescent="0.25">
      <c r="A94" s="20" t="s">
        <v>144</v>
      </c>
      <c r="B94" s="26" t="s">
        <v>145</v>
      </c>
      <c r="C94" s="23"/>
      <c r="D94" s="22">
        <f>+IFERROR(VLOOKUP(A94,'[1]BALANCE DE COMPROBACION'!$A$4:$G$188,7,FALSE),0)</f>
        <v>-18578882.695500009</v>
      </c>
      <c r="E94" s="23"/>
      <c r="G94" s="36"/>
      <c r="H94" s="22"/>
      <c r="J94" s="18"/>
      <c r="L94" s="4"/>
    </row>
    <row r="95" spans="1:15" ht="25.5" x14ac:dyDescent="0.25">
      <c r="A95" s="20" t="s">
        <v>146</v>
      </c>
      <c r="B95" s="26" t="s">
        <v>147</v>
      </c>
      <c r="C95" s="23"/>
      <c r="D95" s="22">
        <f>+IFERROR(VLOOKUP(A95,'[1]BALANCE DE COMPROBACION'!$A$4:$G$188,7,FALSE),0)</f>
        <v>-16144538.15</v>
      </c>
      <c r="E95" s="23"/>
      <c r="G95" s="36"/>
      <c r="H95" s="22"/>
      <c r="L95" s="4"/>
    </row>
    <row r="96" spans="1:15" ht="25.5" x14ac:dyDescent="0.25">
      <c r="A96" s="20" t="s">
        <v>148</v>
      </c>
      <c r="B96" s="26" t="s">
        <v>149</v>
      </c>
      <c r="C96" s="23"/>
      <c r="D96" s="22">
        <f>+IFERROR(VLOOKUP(A96,'[1]BALANCE DE COMPROBACION'!$A$4:$G$188,7,FALSE),0)</f>
        <v>-71493.640000000014</v>
      </c>
      <c r="E96" s="23"/>
      <c r="G96" s="36"/>
      <c r="H96" s="22"/>
      <c r="L96" s="4"/>
    </row>
    <row r="97" spans="1:13" ht="25.5" x14ac:dyDescent="0.25">
      <c r="A97" s="20" t="s">
        <v>150</v>
      </c>
      <c r="B97" s="26" t="s">
        <v>151</v>
      </c>
      <c r="C97" s="23"/>
      <c r="D97" s="22">
        <f>+IFERROR(VLOOKUP(A97,'[1]BALANCE DE COMPROBACION'!$A$4:$G$188,7,FALSE),0)</f>
        <v>-10874143.560000001</v>
      </c>
      <c r="E97" s="23"/>
      <c r="G97" s="36"/>
      <c r="H97" s="22"/>
      <c r="L97" s="4"/>
    </row>
    <row r="98" spans="1:13" ht="25.5" x14ac:dyDescent="0.25">
      <c r="A98" s="20" t="s">
        <v>152</v>
      </c>
      <c r="B98" s="26" t="s">
        <v>153</v>
      </c>
      <c r="C98" s="23"/>
      <c r="D98" s="22">
        <f>+IFERROR(VLOOKUP(A98,'[1]BALANCE DE COMPROBACION'!$A$4:$G$188,7,FALSE),0)</f>
        <v>-2533170.1700000004</v>
      </c>
      <c r="E98" s="23"/>
      <c r="G98" s="36"/>
      <c r="H98" s="22"/>
      <c r="L98" s="4"/>
    </row>
    <row r="99" spans="1:13" ht="25.5" x14ac:dyDescent="0.25">
      <c r="A99" s="20" t="s">
        <v>154</v>
      </c>
      <c r="B99" s="26" t="s">
        <v>155</v>
      </c>
      <c r="C99" s="23"/>
      <c r="D99" s="22">
        <f>+IFERROR(VLOOKUP(A99,'[1]BALANCE DE COMPROBACION'!$A$4:$G$188,7,FALSE),0)</f>
        <v>-1208322.31</v>
      </c>
      <c r="E99" s="23"/>
      <c r="G99" s="36"/>
      <c r="H99" s="22"/>
      <c r="L99" s="4"/>
    </row>
    <row r="100" spans="1:13" x14ac:dyDescent="0.25">
      <c r="A100" s="20" t="s">
        <v>156</v>
      </c>
      <c r="B100" s="26" t="s">
        <v>120</v>
      </c>
      <c r="C100" s="23"/>
      <c r="D100" s="22">
        <f>+IFERROR(VLOOKUP(A100,'[1]BALANCE DE COMPROBACION'!$A$4:$G$188,7,FALSE),0)</f>
        <v>-342976.72999999986</v>
      </c>
      <c r="E100" s="23"/>
      <c r="G100" s="36"/>
      <c r="H100" s="22"/>
      <c r="L100" s="4"/>
    </row>
    <row r="101" spans="1:13" ht="25.5" x14ac:dyDescent="0.25">
      <c r="A101" s="20" t="s">
        <v>157</v>
      </c>
      <c r="B101" s="26" t="s">
        <v>122</v>
      </c>
      <c r="C101" s="23"/>
      <c r="D101" s="22">
        <f>+IFERROR(VLOOKUP(A101,'[1]BALANCE DE COMPROBACION'!$A$4:$G$188,7,FALSE),0)</f>
        <v>-1474.5300000000004</v>
      </c>
      <c r="E101" s="23"/>
      <c r="G101" s="36"/>
      <c r="H101" s="22"/>
      <c r="L101" s="4"/>
    </row>
    <row r="102" spans="1:13" ht="25.5" x14ac:dyDescent="0.25">
      <c r="A102" s="20" t="s">
        <v>158</v>
      </c>
      <c r="B102" s="26" t="s">
        <v>159</v>
      </c>
      <c r="C102" s="23"/>
      <c r="D102" s="22">
        <f>+IFERROR(VLOOKUP(A102,'[1]BALANCE DE COMPROBACION'!$A$4:$G$188,7,FALSE),0)</f>
        <v>-44370.95</v>
      </c>
      <c r="E102" s="23"/>
      <c r="G102" s="36"/>
      <c r="H102" s="22"/>
      <c r="L102" s="4"/>
    </row>
    <row r="103" spans="1:13" ht="25.5" x14ac:dyDescent="0.25">
      <c r="A103" s="20" t="s">
        <v>160</v>
      </c>
      <c r="B103" s="26" t="s">
        <v>161</v>
      </c>
      <c r="C103" s="23"/>
      <c r="D103" s="22">
        <f>+IFERROR(VLOOKUP(A103,'[1]BALANCE DE COMPROBACION'!$A$4:$G$188,7,FALSE),0)</f>
        <v>-29638401.829999994</v>
      </c>
      <c r="E103" s="23"/>
      <c r="G103" s="36"/>
      <c r="H103" s="22"/>
      <c r="L103" s="4"/>
    </row>
    <row r="104" spans="1:13" ht="25.5" x14ac:dyDescent="0.25">
      <c r="A104" s="20" t="s">
        <v>162</v>
      </c>
      <c r="B104" s="26" t="s">
        <v>163</v>
      </c>
      <c r="C104" s="23"/>
      <c r="D104" s="22">
        <f>+IFERROR(VLOOKUP(A104,'[1]BALANCE DE COMPROBACION'!$A$4:$G$188,7,FALSE),0)</f>
        <v>-70970.13</v>
      </c>
      <c r="E104" s="23"/>
      <c r="G104" s="36"/>
      <c r="H104" s="22"/>
      <c r="L104" s="4"/>
    </row>
    <row r="105" spans="1:13" ht="38.25" x14ac:dyDescent="0.25">
      <c r="A105" s="20" t="s">
        <v>164</v>
      </c>
      <c r="B105" s="26" t="s">
        <v>165</v>
      </c>
      <c r="C105" s="23"/>
      <c r="D105" s="22">
        <f>+IFERROR(VLOOKUP(A105,'[1]BALANCE DE COMPROBACION'!$A$4:$G$188,7,FALSE),0)</f>
        <v>-11258.859999999999</v>
      </c>
      <c r="E105" s="23"/>
      <c r="G105" s="36"/>
      <c r="H105" s="22"/>
      <c r="L105" s="4"/>
    </row>
    <row r="106" spans="1:13" ht="38.25" x14ac:dyDescent="0.25">
      <c r="A106" s="20" t="s">
        <v>166</v>
      </c>
      <c r="B106" s="26" t="s">
        <v>167</v>
      </c>
      <c r="C106" s="23"/>
      <c r="D106" s="22">
        <f>+IFERROR(VLOOKUP(A106,'[1]BALANCE DE COMPROBACION'!$A$4:$G$188,7,FALSE),0)</f>
        <v>-28527.23000000001</v>
      </c>
      <c r="E106" s="23"/>
      <c r="G106" s="36"/>
      <c r="H106" s="22"/>
      <c r="L106" s="4"/>
    </row>
    <row r="107" spans="1:13" ht="38.25" x14ac:dyDescent="0.25">
      <c r="A107" s="20" t="s">
        <v>168</v>
      </c>
      <c r="B107" s="26" t="s">
        <v>169</v>
      </c>
      <c r="C107" s="23"/>
      <c r="D107" s="22">
        <f>+IFERROR(VLOOKUP(A107,'[1]BALANCE DE COMPROBACION'!$A$4:$G$188,7,FALSE),0)</f>
        <v>-8802.66</v>
      </c>
      <c r="E107" s="23"/>
      <c r="G107" s="36"/>
      <c r="H107" s="22"/>
      <c r="L107" s="4"/>
    </row>
    <row r="108" spans="1:13" x14ac:dyDescent="0.25">
      <c r="A108" s="20" t="s">
        <v>170</v>
      </c>
      <c r="B108" s="26" t="s">
        <v>140</v>
      </c>
      <c r="C108" s="23"/>
      <c r="D108" s="22">
        <f>+IFERROR(VLOOKUP(A108,'[1]BALANCE DE COMPROBACION'!$A$4:$G$188,7,FALSE),0)</f>
        <v>-1077343.9200000004</v>
      </c>
      <c r="E108" s="23"/>
      <c r="G108" s="36"/>
      <c r="H108" s="22"/>
      <c r="L108" s="4"/>
    </row>
    <row r="109" spans="1:13" ht="25.5" x14ac:dyDescent="0.25">
      <c r="A109" s="20" t="s">
        <v>171</v>
      </c>
      <c r="B109" s="26" t="s">
        <v>172</v>
      </c>
      <c r="C109" s="23"/>
      <c r="D109" s="22">
        <f>+IFERROR(VLOOKUP(A109,'[1]BALANCE DE COMPROBACION'!$A$4:$G$188,7,FALSE),0)</f>
        <v>-643326.55000000016</v>
      </c>
      <c r="E109" s="23"/>
      <c r="G109" s="36"/>
      <c r="H109" s="22"/>
      <c r="L109" s="4"/>
    </row>
    <row r="110" spans="1:13" x14ac:dyDescent="0.25">
      <c r="A110" s="44"/>
      <c r="B110" s="6"/>
      <c r="C110" s="6"/>
      <c r="D110" s="7"/>
      <c r="E110" s="23"/>
      <c r="G110" s="36"/>
      <c r="H110" s="22"/>
      <c r="J110" s="40"/>
      <c r="L110" s="4"/>
    </row>
    <row r="111" spans="1:13" x14ac:dyDescent="0.25">
      <c r="A111" s="15" t="s">
        <v>173</v>
      </c>
      <c r="B111" s="10" t="s">
        <v>174</v>
      </c>
      <c r="C111" s="23"/>
      <c r="D111" s="7"/>
      <c r="E111" s="18">
        <f>+D112</f>
        <v>4616821.2299999977</v>
      </c>
      <c r="G111" s="36"/>
      <c r="H111" s="22"/>
      <c r="J111" s="40"/>
      <c r="L111" s="41"/>
    </row>
    <row r="112" spans="1:13" ht="25.5" x14ac:dyDescent="0.25">
      <c r="A112" s="15" t="s">
        <v>175</v>
      </c>
      <c r="B112" s="10" t="s">
        <v>176</v>
      </c>
      <c r="C112" s="23"/>
      <c r="D112" s="18">
        <f>+D113+D117</f>
        <v>4616821.2299999977</v>
      </c>
      <c r="E112" s="23"/>
      <c r="G112" s="36"/>
      <c r="H112" s="22"/>
      <c r="J112" s="40"/>
      <c r="L112" s="4"/>
      <c r="M112" s="19"/>
    </row>
    <row r="113" spans="1:12" ht="17.25" x14ac:dyDescent="0.4">
      <c r="A113" s="20" t="s">
        <v>177</v>
      </c>
      <c r="B113" s="26" t="s">
        <v>178</v>
      </c>
      <c r="C113" s="23"/>
      <c r="D113" s="22">
        <f>+IFERROR(VLOOKUP(A113,'[1]BALANCE DE COMPROBACION'!$A$4:$G$188,7,FALSE),0)</f>
        <v>10768528.609999999</v>
      </c>
      <c r="E113" s="23"/>
      <c r="G113" s="36"/>
      <c r="H113" s="22">
        <f>+D113/5/12</f>
        <v>179475.47683333335</v>
      </c>
      <c r="J113" s="40"/>
      <c r="L113" s="45"/>
    </row>
    <row r="114" spans="1:12" ht="17.25" hidden="1" x14ac:dyDescent="0.4">
      <c r="A114" s="20" t="s">
        <v>179</v>
      </c>
      <c r="B114" s="26" t="s">
        <v>180</v>
      </c>
      <c r="C114" s="23"/>
      <c r="D114" s="22">
        <f>+IFERROR(VLOOKUP(A114,'[1]BALANCE DE COMPROBACION'!$A$4:$G$188,7,FALSE),0)</f>
        <v>0</v>
      </c>
      <c r="E114" s="23"/>
      <c r="G114" s="36"/>
      <c r="H114" s="22"/>
      <c r="J114" s="40"/>
      <c r="L114" s="45"/>
    </row>
    <row r="115" spans="1:12" ht="17.25" hidden="1" x14ac:dyDescent="0.4">
      <c r="A115" s="20">
        <v>11040104</v>
      </c>
      <c r="B115" s="26" t="s">
        <v>181</v>
      </c>
      <c r="C115" s="23"/>
      <c r="D115" s="22">
        <f>+IFERROR(VLOOKUP(A115,'[1]BALANCE DE COMPROBACION'!$A$4:$G$188,7,FALSE),0)</f>
        <v>0</v>
      </c>
      <c r="E115" s="23"/>
      <c r="G115" s="36"/>
      <c r="H115" s="22"/>
      <c r="I115" s="13"/>
      <c r="J115" s="40"/>
      <c r="L115" s="45"/>
    </row>
    <row r="116" spans="1:12" ht="25.5" hidden="1" x14ac:dyDescent="0.25">
      <c r="A116" s="20">
        <v>11040105</v>
      </c>
      <c r="B116" s="26" t="s">
        <v>182</v>
      </c>
      <c r="C116" s="23"/>
      <c r="D116" s="22">
        <f>+IFERROR(VLOOKUP(A116,'[1]BALANCE DE COMPROBACION'!$A$4:$G$188,7,FALSE),0)</f>
        <v>0</v>
      </c>
      <c r="E116" s="23"/>
      <c r="G116" s="36"/>
      <c r="H116" s="22"/>
      <c r="J116" s="40"/>
      <c r="L116" s="4"/>
    </row>
    <row r="117" spans="1:12" ht="25.5" x14ac:dyDescent="0.25">
      <c r="A117" s="20" t="s">
        <v>183</v>
      </c>
      <c r="B117" s="10" t="s">
        <v>184</v>
      </c>
      <c r="C117" s="23"/>
      <c r="D117" s="22">
        <f>+IFERROR(VLOOKUP(A117,'[1]BALANCE DE COMPROBACION'!$A$4:$G$188,7,FALSE),0)</f>
        <v>-6151707.3800000018</v>
      </c>
      <c r="E117" s="23"/>
      <c r="G117" s="36"/>
      <c r="H117" s="22"/>
      <c r="J117" s="40"/>
      <c r="L117" s="4"/>
    </row>
    <row r="118" spans="1:12" x14ac:dyDescent="0.25">
      <c r="A118" s="20"/>
      <c r="B118" s="10"/>
      <c r="C118" s="23"/>
      <c r="D118" s="23"/>
      <c r="E118" s="18"/>
      <c r="G118" s="36"/>
      <c r="H118" s="36"/>
      <c r="I118" s="13"/>
      <c r="L118" s="4"/>
    </row>
    <row r="119" spans="1:12" x14ac:dyDescent="0.25">
      <c r="A119" s="20">
        <v>2</v>
      </c>
      <c r="B119" s="10" t="s">
        <v>185</v>
      </c>
      <c r="C119" s="23"/>
      <c r="D119" s="23"/>
      <c r="E119" s="18">
        <f>D120</f>
        <v>8226289.7599999998</v>
      </c>
      <c r="G119" s="36"/>
      <c r="H119" s="36"/>
      <c r="I119" s="13"/>
      <c r="L119" s="4"/>
    </row>
    <row r="120" spans="1:12" x14ac:dyDescent="0.25">
      <c r="A120" s="20">
        <v>2.1</v>
      </c>
      <c r="B120" s="10" t="s">
        <v>186</v>
      </c>
      <c r="C120" s="23"/>
      <c r="D120" s="18">
        <f>D121+D126+D133+D138</f>
        <v>8226289.7599999998</v>
      </c>
      <c r="E120" s="18"/>
      <c r="G120" s="36"/>
      <c r="H120" s="36"/>
      <c r="I120" s="13"/>
      <c r="L120" s="4"/>
    </row>
    <row r="121" spans="1:12" x14ac:dyDescent="0.25">
      <c r="A121" s="20" t="s">
        <v>187</v>
      </c>
      <c r="B121" s="10" t="s">
        <v>188</v>
      </c>
      <c r="C121" s="23"/>
      <c r="D121" s="18">
        <f>+D122</f>
        <v>8219762.4299999997</v>
      </c>
      <c r="E121" s="18"/>
      <c r="G121" s="36"/>
      <c r="H121" s="36"/>
      <c r="I121" s="13"/>
      <c r="L121" s="4"/>
    </row>
    <row r="122" spans="1:12" s="47" customFormat="1" ht="25.5" x14ac:dyDescent="0.25">
      <c r="A122" s="20" t="s">
        <v>189</v>
      </c>
      <c r="B122" s="10" t="s">
        <v>190</v>
      </c>
      <c r="C122" s="23"/>
      <c r="D122" s="18">
        <f>+D123+D124</f>
        <v>8219762.4299999997</v>
      </c>
      <c r="E122" s="18"/>
      <c r="F122" s="1"/>
      <c r="G122" s="36"/>
      <c r="H122" s="36"/>
      <c r="I122" s="46"/>
      <c r="L122" s="30"/>
    </row>
    <row r="123" spans="1:12" x14ac:dyDescent="0.25">
      <c r="A123" s="20" t="s">
        <v>191</v>
      </c>
      <c r="B123" s="10" t="s">
        <v>192</v>
      </c>
      <c r="C123" s="23"/>
      <c r="D123" s="22">
        <f>+IFERROR(VLOOKUP(A123,'[1]BALANCE DE COMPROBACION'!$A$4:$G$188,7,FALSE),0)</f>
        <v>1838947.7299999997</v>
      </c>
      <c r="E123" s="18"/>
      <c r="G123" s="36"/>
      <c r="H123" s="36"/>
      <c r="I123" s="13"/>
      <c r="L123" s="4"/>
    </row>
    <row r="124" spans="1:12" x14ac:dyDescent="0.25">
      <c r="A124" s="20" t="s">
        <v>193</v>
      </c>
      <c r="B124" s="10" t="s">
        <v>194</v>
      </c>
      <c r="C124" s="23"/>
      <c r="D124" s="22">
        <f>+IFERROR(VLOOKUP(A124,'[1]BALANCE DE COMPROBACION'!$A$4:$G$188,7,FALSE),0)</f>
        <v>6380814.7000000002</v>
      </c>
      <c r="E124" s="18"/>
      <c r="G124" s="36"/>
      <c r="H124" s="36"/>
      <c r="I124" s="13"/>
      <c r="L124" s="4"/>
    </row>
    <row r="125" spans="1:12" x14ac:dyDescent="0.25">
      <c r="A125" s="20"/>
      <c r="B125" s="10"/>
      <c r="C125" s="23"/>
      <c r="D125" s="22"/>
      <c r="E125" s="18"/>
      <c r="G125" s="36"/>
      <c r="H125" s="36"/>
      <c r="I125" s="13"/>
      <c r="L125" s="4"/>
    </row>
    <row r="126" spans="1:12" ht="25.5" x14ac:dyDescent="0.25">
      <c r="A126" s="20" t="s">
        <v>195</v>
      </c>
      <c r="B126" s="10" t="s">
        <v>196</v>
      </c>
      <c r="C126" s="23"/>
      <c r="D126" s="18">
        <f>D127</f>
        <v>6527.3300000000017</v>
      </c>
      <c r="E126" s="18"/>
      <c r="G126" s="36"/>
      <c r="H126" s="36"/>
      <c r="I126" s="13"/>
      <c r="L126" s="4"/>
    </row>
    <row r="127" spans="1:12" ht="25.5" x14ac:dyDescent="0.25">
      <c r="A127" s="20" t="s">
        <v>197</v>
      </c>
      <c r="B127" s="10" t="s">
        <v>198</v>
      </c>
      <c r="C127" s="23"/>
      <c r="D127" s="18">
        <f>+D128</f>
        <v>6527.3300000000017</v>
      </c>
      <c r="E127" s="18"/>
      <c r="G127" s="36"/>
      <c r="H127" s="36"/>
      <c r="I127" s="13"/>
      <c r="L127" s="4"/>
    </row>
    <row r="128" spans="1:12" ht="25.5" x14ac:dyDescent="0.25">
      <c r="A128" s="20" t="s">
        <v>199</v>
      </c>
      <c r="B128" s="10" t="s">
        <v>200</v>
      </c>
      <c r="C128" s="23"/>
      <c r="D128" s="18">
        <f>D129+D130+D131+D132</f>
        <v>6527.3300000000017</v>
      </c>
      <c r="E128" s="18"/>
      <c r="G128" s="36"/>
      <c r="H128" s="36"/>
      <c r="I128" s="13"/>
      <c r="L128" s="4"/>
    </row>
    <row r="129" spans="1:13" x14ac:dyDescent="0.25">
      <c r="A129" s="20" t="s">
        <v>201</v>
      </c>
      <c r="B129" s="26" t="s">
        <v>202</v>
      </c>
      <c r="C129" s="23"/>
      <c r="D129" s="22">
        <f>+IFERROR(VLOOKUP(A129,'[1]BALANCE DE COMPROBACION'!$A$4:$G$188,7,FALSE),0)</f>
        <v>70965.94</v>
      </c>
      <c r="E129" s="18"/>
      <c r="G129" s="36"/>
      <c r="H129" s="36"/>
      <c r="L129" s="4"/>
    </row>
    <row r="130" spans="1:13" x14ac:dyDescent="0.25">
      <c r="A130" s="20" t="s">
        <v>203</v>
      </c>
      <c r="B130" s="26" t="s">
        <v>204</v>
      </c>
      <c r="C130" s="23"/>
      <c r="D130" s="22">
        <f>+IFERROR(VLOOKUP(A130,'[1]BALANCE DE COMPROBACION'!$A$4:$G$188,7,FALSE),0)</f>
        <v>-66929.22</v>
      </c>
      <c r="E130" s="18"/>
      <c r="G130" s="36"/>
      <c r="H130" s="36"/>
      <c r="L130" s="4"/>
    </row>
    <row r="131" spans="1:13" ht="18.75" x14ac:dyDescent="0.3">
      <c r="A131" s="20" t="s">
        <v>205</v>
      </c>
      <c r="B131" s="26" t="s">
        <v>206</v>
      </c>
      <c r="C131" s="23"/>
      <c r="D131" s="22">
        <f>+IFERROR(VLOOKUP(A131,'[1]BALANCE DE COMPROBACION'!$A$4:$G$188,7,FALSE),0)</f>
        <v>2490.6100000000006</v>
      </c>
      <c r="E131" s="18"/>
      <c r="G131" s="36"/>
      <c r="H131" s="36"/>
      <c r="J131">
        <v>3</v>
      </c>
      <c r="K131" t="s">
        <v>207</v>
      </c>
      <c r="L131" s="4"/>
      <c r="M131" s="48"/>
    </row>
    <row r="132" spans="1:13" ht="18.75" x14ac:dyDescent="0.3">
      <c r="A132" s="20" t="s">
        <v>208</v>
      </c>
      <c r="B132" s="26" t="s">
        <v>209</v>
      </c>
      <c r="C132" s="23"/>
      <c r="D132" s="22">
        <f>+IFERROR(VLOOKUP(A132,'[1]BALANCE DE COMPROBACION'!$A$4:$G$188,7,FALSE),0)</f>
        <v>0</v>
      </c>
      <c r="E132" s="18"/>
      <c r="G132" s="36"/>
      <c r="H132" s="36"/>
      <c r="L132" s="4"/>
      <c r="M132" s="48"/>
    </row>
    <row r="133" spans="1:13" ht="25.5" hidden="1" x14ac:dyDescent="0.3">
      <c r="A133" s="15" t="s">
        <v>210</v>
      </c>
      <c r="B133" s="10" t="s">
        <v>211</v>
      </c>
      <c r="C133" s="23"/>
      <c r="D133" s="18">
        <f>+D134</f>
        <v>0</v>
      </c>
      <c r="E133" s="18"/>
      <c r="F133" s="49"/>
      <c r="G133" s="50"/>
      <c r="H133" s="50"/>
      <c r="L133" s="4"/>
      <c r="M133" s="48"/>
    </row>
    <row r="134" spans="1:13" ht="25.5" hidden="1" x14ac:dyDescent="0.3">
      <c r="A134" s="20" t="s">
        <v>212</v>
      </c>
      <c r="B134" s="26" t="s">
        <v>213</v>
      </c>
      <c r="C134" s="23"/>
      <c r="D134" s="22">
        <f>+IFERROR(VLOOKUP(A134,'[1]BALANCE DE COMPROBACION'!$A$4:$G$188,7,FALSE),0)</f>
        <v>0</v>
      </c>
      <c r="E134" s="18"/>
      <c r="G134" s="36"/>
      <c r="H134" s="36"/>
      <c r="L134" s="4"/>
      <c r="M134" s="48"/>
    </row>
    <row r="135" spans="1:13" hidden="1" x14ac:dyDescent="0.25">
      <c r="A135" s="20" t="s">
        <v>214</v>
      </c>
      <c r="B135" s="26" t="s">
        <v>215</v>
      </c>
      <c r="C135" s="23"/>
      <c r="D135" s="22">
        <f>+IFERROR(VLOOKUP(A135,'[1]BALANCE DE COMPROBACION'!$A$4:$G$188,7,FALSE),0)</f>
        <v>0</v>
      </c>
      <c r="E135" s="18"/>
      <c r="G135" s="36"/>
      <c r="H135" s="36"/>
      <c r="J135">
        <v>30</v>
      </c>
      <c r="K135" t="s">
        <v>216</v>
      </c>
      <c r="L135" s="4"/>
      <c r="M135" s="51">
        <v>65383387.790000036</v>
      </c>
    </row>
    <row r="136" spans="1:13" hidden="1" x14ac:dyDescent="0.25">
      <c r="A136" s="20"/>
      <c r="B136" s="26"/>
      <c r="C136" s="23"/>
      <c r="D136" s="22"/>
      <c r="E136" s="18"/>
      <c r="G136" s="36"/>
      <c r="H136" s="36"/>
      <c r="J136">
        <v>301</v>
      </c>
      <c r="K136" t="s">
        <v>217</v>
      </c>
      <c r="L136" s="4"/>
      <c r="M136" s="51">
        <v>64329165.399999999</v>
      </c>
    </row>
    <row r="137" spans="1:13" hidden="1" x14ac:dyDescent="0.25">
      <c r="A137" s="15" t="s">
        <v>218</v>
      </c>
      <c r="B137" s="10" t="s">
        <v>219</v>
      </c>
      <c r="C137" s="23"/>
      <c r="D137" s="18">
        <f>+D138</f>
        <v>0</v>
      </c>
      <c r="E137" s="18"/>
      <c r="G137" s="36"/>
      <c r="H137" s="36"/>
      <c r="L137" s="4"/>
      <c r="M137" s="51"/>
    </row>
    <row r="138" spans="1:13" hidden="1" x14ac:dyDescent="0.25">
      <c r="A138" s="15" t="s">
        <v>220</v>
      </c>
      <c r="B138" s="10" t="s">
        <v>221</v>
      </c>
      <c r="C138" s="23"/>
      <c r="D138" s="18">
        <f>+D139</f>
        <v>0</v>
      </c>
      <c r="E138" s="18"/>
      <c r="G138" s="36"/>
      <c r="H138" s="36"/>
      <c r="J138">
        <v>30101</v>
      </c>
      <c r="K138" s="52" t="s">
        <v>222</v>
      </c>
      <c r="L138" s="4"/>
      <c r="M138" s="53">
        <v>1112000</v>
      </c>
    </row>
    <row r="139" spans="1:13" ht="25.5" hidden="1" x14ac:dyDescent="0.25">
      <c r="A139" s="20" t="s">
        <v>223</v>
      </c>
      <c r="B139" s="26" t="s">
        <v>224</v>
      </c>
      <c r="C139" s="23"/>
      <c r="D139" s="22">
        <f>+IFERROR(VLOOKUP(A139,'[1]BALANCE DE COMPROBACION'!$A$4:$G$188,7,FALSE),0)</f>
        <v>0</v>
      </c>
      <c r="E139" s="18"/>
      <c r="G139" s="36"/>
      <c r="H139" s="36"/>
      <c r="J139">
        <v>302</v>
      </c>
      <c r="K139" s="52" t="s">
        <v>225</v>
      </c>
      <c r="L139" s="4"/>
      <c r="M139" s="53">
        <v>14591657.710000001</v>
      </c>
    </row>
    <row r="140" spans="1:13" ht="25.5" x14ac:dyDescent="0.25">
      <c r="A140" s="20"/>
      <c r="B140" s="10"/>
      <c r="C140" s="23"/>
      <c r="D140" s="18"/>
      <c r="E140" s="18"/>
      <c r="G140" s="36"/>
      <c r="H140" s="36"/>
      <c r="J140">
        <v>303</v>
      </c>
      <c r="K140" s="52" t="s">
        <v>226</v>
      </c>
      <c r="L140" s="4"/>
      <c r="M140" s="53">
        <v>0</v>
      </c>
    </row>
    <row r="141" spans="1:13" x14ac:dyDescent="0.25">
      <c r="A141" s="20">
        <v>3</v>
      </c>
      <c r="B141" s="10" t="s">
        <v>227</v>
      </c>
      <c r="C141" s="23"/>
      <c r="D141" s="18"/>
      <c r="E141" s="18">
        <f>D142</f>
        <v>100757896.70131895</v>
      </c>
      <c r="G141" s="36"/>
      <c r="H141" s="36"/>
      <c r="K141" s="52"/>
      <c r="L141" s="4"/>
      <c r="M141" s="53"/>
    </row>
    <row r="142" spans="1:13" x14ac:dyDescent="0.25">
      <c r="A142" s="20">
        <v>3.1</v>
      </c>
      <c r="B142" s="10" t="s">
        <v>228</v>
      </c>
      <c r="C142" s="23"/>
      <c r="D142" s="18">
        <f>D143+D146</f>
        <v>100757896.70131895</v>
      </c>
      <c r="E142" s="18"/>
      <c r="G142" s="36"/>
      <c r="H142" s="36"/>
      <c r="K142" s="52"/>
      <c r="L142" s="4"/>
      <c r="M142" s="53"/>
    </row>
    <row r="143" spans="1:13" x14ac:dyDescent="0.25">
      <c r="A143" s="20" t="s">
        <v>229</v>
      </c>
      <c r="B143" s="10" t="s">
        <v>230</v>
      </c>
      <c r="C143" s="23"/>
      <c r="D143" s="18">
        <f>+D145</f>
        <v>65441165.399999999</v>
      </c>
      <c r="E143" s="18"/>
      <c r="G143" s="36"/>
      <c r="H143" s="36"/>
      <c r="J143">
        <v>304</v>
      </c>
      <c r="K143" s="28" t="s">
        <v>231</v>
      </c>
      <c r="L143" s="4"/>
      <c r="M143" s="53">
        <v>11592195.470000001</v>
      </c>
    </row>
    <row r="144" spans="1:13" x14ac:dyDescent="0.25">
      <c r="A144" s="20" t="s">
        <v>232</v>
      </c>
      <c r="B144" s="10" t="s">
        <v>233</v>
      </c>
      <c r="C144" s="23"/>
      <c r="D144" s="18"/>
      <c r="E144" s="18"/>
      <c r="G144" s="36"/>
      <c r="H144" s="36"/>
      <c r="K144" s="28"/>
      <c r="L144" s="4"/>
      <c r="M144" s="53"/>
    </row>
    <row r="145" spans="1:13" x14ac:dyDescent="0.25">
      <c r="A145" s="20" t="s">
        <v>234</v>
      </c>
      <c r="B145" s="10" t="s">
        <v>235</v>
      </c>
      <c r="C145" s="23"/>
      <c r="D145" s="22">
        <f>+IFERROR(VLOOKUP(A145,'[1]BALANCE DE COMPROBACION'!$A$4:$G$188,7,FALSE),0)</f>
        <v>65441165.399999999</v>
      </c>
      <c r="E145" s="18"/>
      <c r="G145" s="36"/>
      <c r="H145" s="36"/>
      <c r="J145">
        <v>305</v>
      </c>
      <c r="K145" s="28" t="s">
        <v>236</v>
      </c>
      <c r="L145" s="4"/>
      <c r="M145" s="53">
        <v>-26241630.789999962</v>
      </c>
    </row>
    <row r="146" spans="1:13" x14ac:dyDescent="0.25">
      <c r="A146" s="15" t="s">
        <v>237</v>
      </c>
      <c r="B146" s="10" t="s">
        <v>238</v>
      </c>
      <c r="C146" s="23"/>
      <c r="D146" s="18">
        <f>D147+D150</f>
        <v>35316731.301318951</v>
      </c>
      <c r="E146" s="18"/>
      <c r="G146" s="36"/>
      <c r="H146" s="36"/>
      <c r="L146" s="4"/>
      <c r="M146" s="53"/>
    </row>
    <row r="147" spans="1:13" ht="25.5" x14ac:dyDescent="0.25">
      <c r="A147" s="15" t="s">
        <v>239</v>
      </c>
      <c r="B147" s="10" t="s">
        <v>240</v>
      </c>
      <c r="C147" s="23"/>
      <c r="D147" s="18">
        <f>D148+D149</f>
        <v>-57777.609999999404</v>
      </c>
      <c r="E147" s="18"/>
      <c r="G147" s="36"/>
      <c r="H147" s="36"/>
      <c r="L147" s="4"/>
      <c r="M147" s="53"/>
    </row>
    <row r="148" spans="1:13" x14ac:dyDescent="0.25">
      <c r="A148" s="20" t="s">
        <v>241</v>
      </c>
      <c r="B148" s="26" t="s">
        <v>242</v>
      </c>
      <c r="C148" s="23"/>
      <c r="D148" s="22">
        <f>+IFERROR(VLOOKUP(A148,'[1]BALANCE DE COMPROBACION'!$A$4:$G$188,7,FALSE),0)</f>
        <v>-26241630.789999999</v>
      </c>
      <c r="E148" s="18"/>
      <c r="G148" s="36"/>
      <c r="H148" s="36"/>
      <c r="M148" s="28"/>
    </row>
    <row r="149" spans="1:13" ht="25.5" x14ac:dyDescent="0.25">
      <c r="A149" s="20" t="s">
        <v>243</v>
      </c>
      <c r="B149" s="26" t="s">
        <v>244</v>
      </c>
      <c r="C149" s="23"/>
      <c r="D149" s="22">
        <f>+IFERROR(VLOOKUP(A149,'[1]BALANCE DE COMPROBACION'!$A$4:$G$188,7,FALSE),0)</f>
        <v>26183853.18</v>
      </c>
      <c r="E149" s="18"/>
      <c r="G149" s="36"/>
      <c r="H149" s="36"/>
      <c r="I149" s="13"/>
    </row>
    <row r="150" spans="1:13" x14ac:dyDescent="0.25">
      <c r="A150" s="15" t="s">
        <v>245</v>
      </c>
      <c r="B150" s="10" t="s">
        <v>246</v>
      </c>
      <c r="C150" s="23"/>
      <c r="D150" s="18">
        <f>+D153+D151+D152</f>
        <v>35374508.91131895</v>
      </c>
      <c r="E150" s="18"/>
      <c r="G150" s="36"/>
      <c r="H150" s="36"/>
      <c r="I150" s="13"/>
    </row>
    <row r="151" spans="1:13" x14ac:dyDescent="0.25">
      <c r="A151" s="20" t="s">
        <v>247</v>
      </c>
      <c r="B151" s="26" t="s">
        <v>248</v>
      </c>
      <c r="C151" s="23"/>
      <c r="D151" s="22">
        <f>+IFERROR(VLOOKUP(A151,'[1]BALANCE DE COMPROBACION'!$A$4:$G$188,7,FALSE),0)</f>
        <v>0</v>
      </c>
      <c r="E151" s="18"/>
      <c r="G151" s="36"/>
      <c r="H151" s="36"/>
      <c r="I151" s="13"/>
    </row>
    <row r="152" spans="1:13" x14ac:dyDescent="0.25">
      <c r="A152" s="20" t="s">
        <v>249</v>
      </c>
      <c r="B152" s="26" t="s">
        <v>250</v>
      </c>
      <c r="C152" s="23"/>
      <c r="D152" s="22">
        <f>+IFERROR(VLOOKUP(A152,'[1]BALANCE DE COMPROBACION'!$A$4:$G$188,7,FALSE),0)</f>
        <v>0</v>
      </c>
      <c r="E152" s="18"/>
      <c r="G152" s="36"/>
      <c r="H152" s="36"/>
    </row>
    <row r="153" spans="1:13" x14ac:dyDescent="0.25">
      <c r="A153" s="15" t="s">
        <v>251</v>
      </c>
      <c r="B153" s="10" t="s">
        <v>236</v>
      </c>
      <c r="C153" s="23"/>
      <c r="D153" s="50">
        <f>SUM(D154:D155)</f>
        <v>35374508.91131895</v>
      </c>
      <c r="E153" s="18"/>
      <c r="G153" s="36"/>
      <c r="H153" s="36"/>
    </row>
    <row r="154" spans="1:13" ht="25.5" x14ac:dyDescent="0.25">
      <c r="A154" s="20" t="s">
        <v>252</v>
      </c>
      <c r="B154" s="26" t="s">
        <v>253</v>
      </c>
      <c r="C154" s="23"/>
      <c r="D154" s="22">
        <f>+IFERROR(VLOOKUP(A154,'[1]BALANCE DE COMPROBACION'!$A$4:$G$188,7,FALSE),0)</f>
        <v>35374508.91131895</v>
      </c>
      <c r="E154" s="18"/>
      <c r="G154" s="36"/>
      <c r="H154" s="36"/>
      <c r="K154" s="19">
        <f>+E10</f>
        <v>108984186.46131888</v>
      </c>
      <c r="L154" s="40" t="s">
        <v>254</v>
      </c>
    </row>
    <row r="155" spans="1:13" x14ac:dyDescent="0.25">
      <c r="A155" s="20" t="s">
        <v>255</v>
      </c>
      <c r="B155" s="26" t="s">
        <v>231</v>
      </c>
      <c r="C155" s="23"/>
      <c r="D155" s="22"/>
      <c r="E155" s="18"/>
      <c r="G155" s="36"/>
      <c r="H155" s="36"/>
      <c r="K155" s="19">
        <f>+E119+E141</f>
        <v>108984186.46131895</v>
      </c>
      <c r="L155" s="40" t="s">
        <v>256</v>
      </c>
    </row>
    <row r="156" spans="1:13" x14ac:dyDescent="0.25">
      <c r="E156" s="18"/>
      <c r="G156" s="36"/>
      <c r="H156" s="36"/>
      <c r="K156" s="19">
        <f>K154-K155</f>
        <v>0</v>
      </c>
    </row>
    <row r="157" spans="1:13" ht="25.5" x14ac:dyDescent="0.25">
      <c r="A157" s="54" t="s">
        <v>257</v>
      </c>
      <c r="B157" s="55">
        <f>+E10</f>
        <v>108984186.46131888</v>
      </c>
      <c r="C157" s="56"/>
      <c r="D157" s="57" t="s">
        <v>258</v>
      </c>
      <c r="E157" s="58">
        <f>+E141+E119</f>
        <v>108984186.46131895</v>
      </c>
      <c r="F157" s="59"/>
      <c r="G157" s="59"/>
      <c r="H157" s="59"/>
    </row>
    <row r="158" spans="1:13" x14ac:dyDescent="0.25">
      <c r="K158" s="19"/>
    </row>
    <row r="159" spans="1:13" x14ac:dyDescent="0.25">
      <c r="E159" s="61">
        <f>+E157-B157</f>
        <v>0</v>
      </c>
    </row>
    <row r="161" spans="1:11" x14ac:dyDescent="0.25">
      <c r="K161" s="19"/>
    </row>
    <row r="162" spans="1:11" x14ac:dyDescent="0.25">
      <c r="K162" s="19"/>
    </row>
    <row r="164" spans="1:11" ht="18.75" x14ac:dyDescent="0.5">
      <c r="A164" s="62" t="s">
        <v>259</v>
      </c>
      <c r="C164" s="63"/>
      <c r="D164" s="64" t="s">
        <v>260</v>
      </c>
      <c r="E164" s="64"/>
      <c r="F164" s="65"/>
      <c r="G164" s="65"/>
      <c r="H164" s="65"/>
    </row>
    <row r="165" spans="1:11" x14ac:dyDescent="0.25">
      <c r="A165" s="66" t="s">
        <v>261</v>
      </c>
      <c r="C165" s="67"/>
      <c r="D165" s="68" t="s">
        <v>262</v>
      </c>
      <c r="E165" s="68"/>
      <c r="F165" s="69"/>
      <c r="G165" s="69"/>
      <c r="H165" s="69"/>
    </row>
    <row r="166" spans="1:11" x14ac:dyDescent="0.25">
      <c r="B166" s="49"/>
      <c r="C166" s="49"/>
      <c r="D166" s="25"/>
      <c r="E166" s="70"/>
      <c r="F166" s="49"/>
      <c r="G166" s="49"/>
      <c r="H166" s="49"/>
    </row>
    <row r="426" spans="10:10" x14ac:dyDescent="0.25">
      <c r="J426" t="s">
        <v>263</v>
      </c>
    </row>
  </sheetData>
  <autoFilter ref="A9:H179"/>
  <mergeCells count="6">
    <mergeCell ref="B5:E5"/>
    <mergeCell ref="B6:E6"/>
    <mergeCell ref="B7:E7"/>
    <mergeCell ref="B8:E8"/>
    <mergeCell ref="D164:E164"/>
    <mergeCell ref="D165:E165"/>
  </mergeCells>
  <pageMargins left="1" right="1" top="1" bottom="1" header="0.5" footer="0.5"/>
  <pageSetup scale="68" orientation="portrait" r:id="rId1"/>
  <rowBreaks count="3" manualBreakCount="3">
    <brk id="56" max="5" man="1"/>
    <brk id="101" max="5" man="1"/>
    <brk id="139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2024-12-11T17:15:17Z</dcterms:created>
  <dcterms:modified xsi:type="dcterms:W3CDTF">2024-12-11T17:15:36Z</dcterms:modified>
</cp:coreProperties>
</file>