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"/>
    </mc:Choice>
  </mc:AlternateContent>
  <xr:revisionPtr revIDLastSave="2" documentId="8_{BD0DC241-5683-4976-A9A8-A4394EE91587}" xr6:coauthVersionLast="47" xr6:coauthVersionMax="47" xr10:uidLastSave="{8FA7871A-4652-4DFB-A0F5-DA1E97E28ADD}"/>
  <bookViews>
    <workbookView xWindow="-120" yWindow="-120" windowWidth="20730" windowHeight="11040" xr2:uid="{25236CBE-1A87-43A3-A7FC-C39D8036ACE0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'!$A$15:$H$210</definedName>
    <definedName name="_xlnm.Print_Area" localSheetId="0">'Balance General '!$A$1:$E$200</definedName>
    <definedName name="CARGOSBANCARIOS">#REF!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5" i="1" l="1"/>
  <c r="D184" i="1" s="1"/>
  <c r="D181" i="1" s="1"/>
  <c r="D177" i="1" s="1"/>
  <c r="D173" i="1" s="1"/>
  <c r="E172" i="1" s="1"/>
  <c r="D183" i="1"/>
  <c r="D182" i="1"/>
  <c r="D180" i="1"/>
  <c r="D179" i="1"/>
  <c r="D178" i="1"/>
  <c r="D176" i="1"/>
  <c r="D174" i="1"/>
  <c r="D170" i="1"/>
  <c r="D169" i="1"/>
  <c r="D168" i="1"/>
  <c r="D166" i="1"/>
  <c r="D165" i="1"/>
  <c r="D164" i="1"/>
  <c r="D158" i="1"/>
  <c r="D157" i="1"/>
  <c r="D154" i="1" s="1"/>
  <c r="D153" i="1" s="1"/>
  <c r="D152" i="1" s="1"/>
  <c r="D143" i="1" s="1"/>
  <c r="E142" i="1" s="1"/>
  <c r="K186" i="1" s="1"/>
  <c r="D156" i="1"/>
  <c r="D155" i="1"/>
  <c r="D150" i="1"/>
  <c r="D147" i="1"/>
  <c r="D146" i="1"/>
  <c r="D145" i="1"/>
  <c r="D144" i="1"/>
  <c r="D140" i="1"/>
  <c r="D139" i="1"/>
  <c r="D138" i="1"/>
  <c r="D137" i="1"/>
  <c r="D136" i="1"/>
  <c r="D135" i="1" s="1"/>
  <c r="E134" i="1" s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3" i="1"/>
  <c r="D112" i="1"/>
  <c r="D111" i="1"/>
  <c r="D110" i="1"/>
  <c r="I109" i="1"/>
  <c r="D108" i="1"/>
  <c r="D107" i="1" s="1"/>
  <c r="E106" i="1" s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6" i="1" s="1"/>
  <c r="D84" i="1" s="1"/>
  <c r="E83" i="1" s="1"/>
  <c r="D87" i="1"/>
  <c r="D85" i="1"/>
  <c r="D80" i="1"/>
  <c r="D79" i="1"/>
  <c r="D77" i="1"/>
  <c r="D76" i="1"/>
  <c r="D75" i="1"/>
  <c r="D74" i="1"/>
  <c r="D73" i="1"/>
  <c r="D72" i="1"/>
  <c r="D71" i="1"/>
  <c r="D70" i="1"/>
  <c r="D69" i="1"/>
  <c r="E68" i="1"/>
  <c r="D68" i="1"/>
  <c r="D67" i="1"/>
  <c r="D66" i="1"/>
  <c r="E65" i="1"/>
  <c r="D58" i="1"/>
  <c r="D57" i="1"/>
  <c r="D56" i="1"/>
  <c r="D55" i="1"/>
  <c r="D54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7" i="1" s="1"/>
  <c r="E36" i="1" s="1"/>
  <c r="D39" i="1"/>
  <c r="D38" i="1"/>
  <c r="D34" i="1"/>
  <c r="D33" i="1"/>
  <c r="D32" i="1"/>
  <c r="D31" i="1"/>
  <c r="D30" i="1"/>
  <c r="D29" i="1"/>
  <c r="D28" i="1"/>
  <c r="D27" i="1"/>
  <c r="D26" i="1"/>
  <c r="D25" i="1"/>
  <c r="D24" i="1"/>
  <c r="E23" i="1"/>
  <c r="D22" i="1"/>
  <c r="D21" i="1"/>
  <c r="D20" i="1"/>
  <c r="E19" i="1" s="1"/>
  <c r="E18" i="1" s="1"/>
  <c r="E17" i="1" s="1"/>
  <c r="E82" i="1" l="1"/>
  <c r="E16" i="1" s="1"/>
  <c r="E188" i="1"/>
  <c r="D19" i="1"/>
  <c r="B188" i="1" l="1"/>
  <c r="K185" i="1"/>
  <c r="K187" i="1" s="1"/>
  <c r="E1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8" authorId="0" shapeId="0" xr:uid="{1483C4D4-23E4-4B81-B682-0292B6DA0CAA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<sst xmlns="http://schemas.openxmlformats.org/spreadsheetml/2006/main" count="289" uniqueCount="282">
  <si>
    <t xml:space="preserve">Instituto De Desarrollo y Credito Cooperativo (IDECOOP)  </t>
  </si>
  <si>
    <t xml:space="preserve">      </t>
  </si>
  <si>
    <t>Balance General</t>
  </si>
  <si>
    <t>AL 28 DE FEBRERO  2026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</si>
  <si>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</si>
  <si>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</si>
  <si>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</si>
  <si>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</si>
  <si>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</si>
  <si>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</si>
  <si>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</si>
  <si>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</si>
  <si>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</si>
  <si>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</si>
  <si>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</si>
  <si>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</si>
  <si>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</si>
  <si>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</si>
  <si>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</si>
  <si>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</si>
  <si>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</si>
  <si>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</si>
  <si>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</si>
  <si>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</si>
  <si>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</si>
  <si>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</si>
  <si>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</si>
  <si>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</si>
  <si>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</si>
  <si>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</si>
  <si>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</si>
  <si>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</si>
  <si>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</si>
  <si>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</si>
  <si>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</si>
  <si>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</si>
  <si>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</si>
  <si>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</si>
  <si>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</si>
  <si>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</si>
  <si>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</si>
  <si>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</si>
  <si>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</si>
  <si>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</si>
  <si>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</si>
  <si>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</si>
  <si>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</si>
  <si>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</si>
  <si>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</si>
  <si>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</si>
  <si>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</si>
  <si>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</si>
  <si>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</si>
  <si>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</si>
  <si>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</si>
  <si>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</si>
  <si>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</si>
  <si>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</si>
  <si>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</si>
  <si>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</si>
  <si>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</si>
  <si>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</si>
  <si>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</si>
  <si>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</si>
  <si>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</si>
  <si>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</si>
  <si>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</si>
  <si>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</si>
  <si>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</si>
  <si>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</si>
  <si>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</si>
  <si>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</si>
  <si>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</si>
  <si>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1.1.01.04.01.15</t>
  </si>
  <si>
    <t>Delia Miguelina dominici Galarza de Galan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</si>
  <si>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</si>
  <si>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</si>
  <si>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</si>
  <si>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</si>
  <si>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</si>
  <si>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</si>
  <si>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</si>
  <si>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</si>
  <si>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</si>
  <si>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</si>
  <si>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</si>
  <si>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</si>
  <si>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</si>
  <si>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</si>
  <si>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</si>
  <si>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</si>
  <si>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</si>
  <si>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</si>
  <si>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</si>
  <si>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</si>
  <si>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</si>
  <si>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</si>
  <si>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</si>
  <si>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</si>
  <si>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</si>
  <si>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</si>
  <si>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</si>
  <si>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</si>
  <si>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</si>
  <si>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</si>
  <si>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</si>
  <si>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</si>
  <si>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</si>
  <si>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</si>
  <si>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</si>
  <si>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</si>
  <si>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</si>
  <si>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</si>
  <si>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</si>
  <si>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</si>
  <si>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</si>
  <si>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</si>
  <si>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</si>
  <si>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</si>
  <si>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</si>
  <si>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</si>
  <si>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</si>
  <si>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</si>
  <si>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</si>
  <si>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</si>
  <si>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</si>
  <si>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</si>
  <si>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</si>
  <si>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</si>
  <si>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</si>
  <si>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1.2.06.01.05.01</t>
  </si>
  <si>
    <t>Equipos y aparatos audiovisuales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</si>
  <si>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</si>
  <si>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</si>
  <si>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</si>
  <si>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</si>
  <si>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</si>
  <si>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</si>
  <si>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</si>
  <si>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</si>
  <si>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</si>
  <si>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</si>
  <si>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</si>
  <si>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</si>
  <si>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</si>
  <si>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</si>
  <si>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</si>
  <si>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</si>
  <si>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</si>
  <si>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</si>
  <si>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</si>
  <si>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</si>
  <si>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</si>
  <si>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</si>
  <si>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</si>
  <si>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</si>
  <si>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</si>
  <si>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</si>
  <si>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</si>
  <si>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</si>
  <si>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</si>
  <si>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</si>
  <si>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</si>
  <si>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</si>
  <si>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</si>
  <si>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</si>
  <si>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</si>
  <si>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</si>
  <si>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</si>
  <si>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</si>
  <si>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</si>
  <si>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</si>
  <si>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</si>
  <si>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</si>
  <si>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</si>
  <si>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1.2.06.01.05.01.03</t>
  </si>
  <si>
    <t xml:space="preserve">Equipos y aparatos audiovisuales - Depreciaciones acumuladas 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</si>
  <si>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</si>
  <si>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</si>
  <si>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</si>
  <si>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</si>
  <si>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</si>
  <si>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</si>
  <si>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</si>
  <si>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</si>
  <si>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</si>
  <si>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</si>
  <si>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</si>
  <si>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</si>
  <si>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</si>
  <si>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</si>
  <si>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</si>
  <si>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</si>
  <si>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</si>
  <si>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</si>
  <si>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</si>
  <si>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</si>
  <si>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</si>
  <si>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</si>
  <si>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</si>
  <si>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</si>
  <si>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</si>
  <si>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</si>
  <si>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</si>
  <si>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</si>
  <si>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</si>
  <si>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</si>
  <si>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</si>
  <si>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</si>
  <si>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</si>
  <si>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</si>
  <si>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</si>
  <si>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</si>
  <si>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</si>
  <si>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</si>
  <si>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</si>
  <si>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</si>
  <si>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2.1.01.03.01</t>
  </si>
  <si>
    <t>Deudas por anticipos financieros del sector privado interno c/p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</si>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</sst>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2" fillId="0" borderId="0" xfId="1" applyFont="1" applyFill="1"/>
    <xf numFmtId="164" fontId="0" fillId="0" borderId="0" xfId="1" applyFont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41;o%202026/ESTADOS%20FINANCIEROS%202026/Balance%20General%20FEBRERO%202026.xlsx" TargetMode="External"/><Relationship Id="rId1" Type="http://schemas.openxmlformats.org/officeDocument/2006/relationships/externalLinkPath" Target="/personal/l_dilone_idecoop_gob_do/Documents/Escritorio/A&#241;o%202026/ESTADOS%20FINANCIEROS%202026/Balance%20General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CXP ENERO 2026"/>
      <sheetName val="INGRESOS"/>
      <sheetName val="Movimientos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30/11/2025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62295.34</v>
          </cell>
          <cell r="D6">
            <v>0</v>
          </cell>
          <cell r="E6">
            <v>62295.34</v>
          </cell>
          <cell r="F6">
            <v>-62295.34</v>
          </cell>
          <cell r="G6">
            <v>0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</v>
          </cell>
          <cell r="D7">
            <v>0</v>
          </cell>
          <cell r="E7">
            <v>0</v>
          </cell>
          <cell r="F7">
            <v>0</v>
          </cell>
          <cell r="G7">
            <v>130000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37060419.449999988</v>
          </cell>
          <cell r="D9">
            <v>24528779.039999999</v>
          </cell>
          <cell r="E9">
            <v>20450119.489999998</v>
          </cell>
          <cell r="F9">
            <v>4078659.5500000007</v>
          </cell>
          <cell r="G9">
            <v>41139078.999999985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3847668.76</v>
          </cell>
          <cell r="D10">
            <v>1064158.04</v>
          </cell>
          <cell r="E10">
            <v>0</v>
          </cell>
          <cell r="F10">
            <v>1064158.04</v>
          </cell>
          <cell r="G10">
            <v>4911826.8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311433.8</v>
          </cell>
          <cell r="D11">
            <v>0</v>
          </cell>
          <cell r="E11">
            <v>175</v>
          </cell>
          <cell r="F11">
            <v>-175</v>
          </cell>
          <cell r="G11">
            <v>311258.8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21301.88</v>
          </cell>
          <cell r="D12">
            <v>0</v>
          </cell>
          <cell r="E12">
            <v>175</v>
          </cell>
          <cell r="F12">
            <v>-175</v>
          </cell>
          <cell r="G12">
            <v>21126.880000000001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5808605.9500000048</v>
          </cell>
          <cell r="D13">
            <v>6343621.1499999994</v>
          </cell>
          <cell r="E13">
            <v>6306031.6199999992</v>
          </cell>
          <cell r="F13">
            <v>37589.530000000261</v>
          </cell>
          <cell r="G13">
            <v>5846195.4800000051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1.1.01.04.01.15</v>
          </cell>
          <cell r="B28" t="str">
            <v>Delia Miguelina dominici Galarza de Galan</v>
          </cell>
          <cell r="C28">
            <v>116000</v>
          </cell>
          <cell r="D28">
            <v>0</v>
          </cell>
          <cell r="E28">
            <v>0</v>
          </cell>
          <cell r="F28">
            <v>0</v>
          </cell>
          <cell r="G28">
            <v>116000</v>
          </cell>
        </row>
        <row r="29">
          <cell r="A29" t="str">
            <v>1.1.04.07.01.01.01</v>
          </cell>
          <cell r="B29" t="str">
            <v>Programa de Computo y Licenciamiento</v>
          </cell>
          <cell r="C29">
            <v>6571677.46</v>
          </cell>
          <cell r="D29">
            <v>0</v>
          </cell>
          <cell r="E29">
            <v>0</v>
          </cell>
          <cell r="F29">
            <v>0</v>
          </cell>
          <cell r="G29">
            <v>6571677.46</v>
          </cell>
        </row>
        <row r="30">
          <cell r="A30" t="str">
            <v>1.1.04.07.01.01.02</v>
          </cell>
          <cell r="B30" t="str">
            <v>Compra activos fijos en transito</v>
          </cell>
          <cell r="C30">
            <v>1918313.1699999985</v>
          </cell>
          <cell r="D30">
            <v>0</v>
          </cell>
          <cell r="E30">
            <v>1004078.67</v>
          </cell>
          <cell r="F30">
            <v>-1004078.67</v>
          </cell>
          <cell r="G30">
            <v>914234.49999999849</v>
          </cell>
        </row>
        <row r="31">
          <cell r="A31" t="str">
            <v>1.1.04.08.01.01</v>
          </cell>
          <cell r="B31" t="str">
            <v>Cuentas por cobrar por ingresos sin contraprestación, sector privado c/p - Capital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</v>
          </cell>
          <cell r="B32" t="str">
            <v>Materiales y suministros para consumo y prestación de servicios</v>
          </cell>
          <cell r="C32">
            <v>3607615.8459328292</v>
          </cell>
          <cell r="D32">
            <v>118532.74</v>
          </cell>
          <cell r="E32">
            <v>262152.50644392654</v>
          </cell>
          <cell r="F32">
            <v>-143619.76644392655</v>
          </cell>
          <cell r="G32">
            <v>3463996.0794889028</v>
          </cell>
        </row>
        <row r="33">
          <cell r="A33" t="str">
            <v>1.1.05.01.01.01</v>
          </cell>
          <cell r="B33" t="str">
            <v>Alimentos y productos agroforestales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1.1.05.01.02.01</v>
          </cell>
          <cell r="B34" t="str">
            <v>Textiles y vestuarios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1.1.05.01.03.01</v>
          </cell>
          <cell r="B35" t="str">
            <v>Productos de papel, cartón e impresos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1.1.05.01.99.01</v>
          </cell>
          <cell r="B36" t="str">
            <v>Materiales y suministros varios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1.1.05.99.01.04</v>
          </cell>
          <cell r="B37" t="str">
            <v>Bienes muebles en tránsito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1.2.06.01.02</v>
          </cell>
          <cell r="B38" t="str">
            <v>Edificios</v>
          </cell>
          <cell r="C38">
            <v>51064067.489999995</v>
          </cell>
          <cell r="D38">
            <v>0</v>
          </cell>
          <cell r="E38">
            <v>0</v>
          </cell>
          <cell r="F38">
            <v>0</v>
          </cell>
          <cell r="G38">
            <v>51064067.489999995</v>
          </cell>
        </row>
        <row r="39">
          <cell r="A39" t="str">
            <v>1.2.06.01.04.01</v>
          </cell>
          <cell r="B39" t="str">
            <v>Muebles de oficina y estantería</v>
          </cell>
          <cell r="C39">
            <v>25675390.450000003</v>
          </cell>
          <cell r="D39">
            <v>1103530.0999999978</v>
          </cell>
          <cell r="E39">
            <v>0</v>
          </cell>
          <cell r="F39">
            <v>1103530.0999999978</v>
          </cell>
          <cell r="G39">
            <v>26778920.550000001</v>
          </cell>
        </row>
        <row r="40">
          <cell r="A40" t="str">
            <v>1.2.06.01.04.02</v>
          </cell>
          <cell r="B40" t="str">
            <v>Muebles de alojamiento</v>
          </cell>
          <cell r="C40">
            <v>151276</v>
          </cell>
          <cell r="D40">
            <v>0</v>
          </cell>
          <cell r="E40">
            <v>0</v>
          </cell>
          <cell r="F40">
            <v>0</v>
          </cell>
          <cell r="G40">
            <v>151276</v>
          </cell>
        </row>
        <row r="41">
          <cell r="A41" t="str">
            <v>1.2.06.01.04.03</v>
          </cell>
          <cell r="B41" t="str">
            <v>Equipos de cómputo</v>
          </cell>
          <cell r="C41">
            <v>15219687.810000002</v>
          </cell>
          <cell r="D41">
            <v>38714.79</v>
          </cell>
          <cell r="E41">
            <v>52998.990000002101</v>
          </cell>
          <cell r="F41">
            <v>-14284.2000000021</v>
          </cell>
          <cell r="G41">
            <v>15205403.609999999</v>
          </cell>
        </row>
        <row r="42">
          <cell r="A42" t="str">
            <v>1.2.06.01.04.04</v>
          </cell>
          <cell r="B42" t="str">
            <v>Electrodomésticos</v>
          </cell>
          <cell r="C42">
            <v>8356836.1199999992</v>
          </cell>
          <cell r="D42">
            <v>0</v>
          </cell>
          <cell r="E42">
            <v>0</v>
          </cell>
          <cell r="F42">
            <v>0</v>
          </cell>
          <cell r="G42">
            <v>8356836.1199999992</v>
          </cell>
        </row>
        <row r="43">
          <cell r="A43" t="str">
            <v>1.2.06.01.04.99</v>
          </cell>
          <cell r="B43" t="str">
            <v>Otros equipos y mobiliario de oficina y alojamiento</v>
          </cell>
          <cell r="C43">
            <v>2973324.7</v>
          </cell>
          <cell r="D43">
            <v>720000</v>
          </cell>
          <cell r="E43">
            <v>720000</v>
          </cell>
          <cell r="F43">
            <v>0</v>
          </cell>
          <cell r="G43">
            <v>2973324.7</v>
          </cell>
        </row>
        <row r="44">
          <cell r="A44" t="str">
            <v>1.2.06.01.05.01</v>
          </cell>
          <cell r="B44" t="str">
            <v>Equipos y aparatos audiovisuales - Valores de origen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1.2.06.01.05.03</v>
          </cell>
          <cell r="B45" t="str">
            <v>Camaras fotograficas y video</v>
          </cell>
          <cell r="C45">
            <v>1440361.03</v>
          </cell>
          <cell r="D45">
            <v>188658.39</v>
          </cell>
          <cell r="E45">
            <v>188658.39</v>
          </cell>
          <cell r="F45">
            <v>0</v>
          </cell>
          <cell r="G45">
            <v>1440361.03</v>
          </cell>
        </row>
        <row r="46">
          <cell r="A46" t="str">
            <v>1.2.06.01.05.99</v>
          </cell>
          <cell r="B46" t="str">
            <v>Otros equipos y mobiliario educacional, deportivo  y recreativo</v>
          </cell>
          <cell r="C46">
            <v>7375.679999999993</v>
          </cell>
          <cell r="D46">
            <v>0</v>
          </cell>
          <cell r="E46">
            <v>0</v>
          </cell>
          <cell r="F46">
            <v>0</v>
          </cell>
          <cell r="G46">
            <v>7375.679999999993</v>
          </cell>
        </row>
        <row r="47">
          <cell r="A47" t="str">
            <v>1.2.06.01.06.01</v>
          </cell>
          <cell r="B47" t="str">
            <v>Equipos medicos y de laboratorio</v>
          </cell>
          <cell r="C47">
            <v>130363.28</v>
          </cell>
          <cell r="D47">
            <v>0</v>
          </cell>
          <cell r="E47">
            <v>0</v>
          </cell>
          <cell r="F47">
            <v>0</v>
          </cell>
          <cell r="G47">
            <v>130363.28</v>
          </cell>
        </row>
        <row r="48">
          <cell r="A48" t="str">
            <v>1.2.06.01.07.01</v>
          </cell>
          <cell r="B48" t="str">
            <v>Automóviles y camiones</v>
          </cell>
          <cell r="C48">
            <v>50393294.399999999</v>
          </cell>
          <cell r="D48">
            <v>0</v>
          </cell>
          <cell r="E48">
            <v>0</v>
          </cell>
          <cell r="F48">
            <v>0</v>
          </cell>
          <cell r="G48">
            <v>50393294.399999999</v>
          </cell>
        </row>
        <row r="49">
          <cell r="A49" t="str">
            <v>1.2.06.01.08.02</v>
          </cell>
          <cell r="B49" t="str">
            <v>Maquinarias y equipos industriales</v>
          </cell>
          <cell r="C49">
            <v>205846.31</v>
          </cell>
          <cell r="D49">
            <v>0</v>
          </cell>
          <cell r="E49">
            <v>0</v>
          </cell>
          <cell r="F49">
            <v>0</v>
          </cell>
          <cell r="G49">
            <v>205846.31</v>
          </cell>
        </row>
        <row r="50">
          <cell r="A50" t="str">
            <v>1.2.06.01.08.04</v>
          </cell>
          <cell r="B50" t="str">
            <v>Sistemas de aire acondicionado, calefaccion y refrigeracion industrial y comercial</v>
          </cell>
          <cell r="C50">
            <v>66292.710000000006</v>
          </cell>
          <cell r="D50">
            <v>0</v>
          </cell>
          <cell r="E50">
            <v>0</v>
          </cell>
          <cell r="F50">
            <v>0</v>
          </cell>
          <cell r="G50">
            <v>66292.710000000006</v>
          </cell>
        </row>
        <row r="51">
          <cell r="A51" t="str">
            <v>1.2.06.01.08.05</v>
          </cell>
          <cell r="B51" t="str">
            <v>Equipos de comunicación, telecomunicaciones y señalamiento</v>
          </cell>
          <cell r="C51">
            <v>1096786.23</v>
          </cell>
          <cell r="D51">
            <v>0</v>
          </cell>
          <cell r="E51">
            <v>0</v>
          </cell>
          <cell r="F51">
            <v>0</v>
          </cell>
          <cell r="G51">
            <v>1096786.23</v>
          </cell>
        </row>
        <row r="52">
          <cell r="A52" t="str">
            <v>1.2.06.01.08.06</v>
          </cell>
          <cell r="B52" t="str">
            <v>Equipos de generacion electrica, aparatos y accesorios electricos</v>
          </cell>
          <cell r="C52">
            <v>61423.740000000005</v>
          </cell>
          <cell r="D52">
            <v>0</v>
          </cell>
          <cell r="E52">
            <v>0</v>
          </cell>
          <cell r="F52">
            <v>0</v>
          </cell>
          <cell r="G52">
            <v>61423.740000000005</v>
          </cell>
        </row>
        <row r="53">
          <cell r="A53" t="str">
            <v>1.2.06.01.08.07</v>
          </cell>
          <cell r="B53" t="str">
            <v xml:space="preserve">Herramientas y máquinas-herramientas </v>
          </cell>
          <cell r="C53">
            <v>1140440.05</v>
          </cell>
          <cell r="D53">
            <v>0</v>
          </cell>
          <cell r="E53">
            <v>0</v>
          </cell>
          <cell r="F53">
            <v>0</v>
          </cell>
          <cell r="G53">
            <v>1140440.05</v>
          </cell>
        </row>
        <row r="54">
          <cell r="A54" t="str">
            <v>1.2.06.01.09.02</v>
          </cell>
          <cell r="B54" t="str">
            <v>Equipos de seguridad</v>
          </cell>
          <cell r="C54">
            <v>643334.55000000005</v>
          </cell>
          <cell r="D54">
            <v>0</v>
          </cell>
          <cell r="E54">
            <v>0</v>
          </cell>
          <cell r="F54">
            <v>0</v>
          </cell>
          <cell r="G54">
            <v>643334.55000000005</v>
          </cell>
        </row>
        <row r="55">
          <cell r="A55" t="str">
            <v>1.2.06.01.02.01.03</v>
          </cell>
          <cell r="B55" t="str">
            <v>Depreciaciones de edificios</v>
          </cell>
          <cell r="C55">
            <v>-19395549.047483344</v>
          </cell>
          <cell r="D55">
            <v>0</v>
          </cell>
          <cell r="E55">
            <v>85106.777483333295</v>
          </cell>
          <cell r="F55">
            <v>-85106.777483333295</v>
          </cell>
          <cell r="G55">
            <v>-19480655.824966677</v>
          </cell>
        </row>
        <row r="56">
          <cell r="A56" t="str">
            <v>1.2.06.01.04.01.03</v>
          </cell>
          <cell r="B56" t="str">
            <v>Muebles de oficina y estantería - Depreciaciones acumuladas</v>
          </cell>
          <cell r="C56">
            <v>-16566729.27</v>
          </cell>
          <cell r="D56">
            <v>0</v>
          </cell>
          <cell r="E56">
            <v>129907.350000001</v>
          </cell>
          <cell r="F56">
            <v>-129907.350000001</v>
          </cell>
          <cell r="G56">
            <v>-16696636.620000001</v>
          </cell>
        </row>
        <row r="57">
          <cell r="A57" t="str">
            <v>1.2.06.01.04.02.03</v>
          </cell>
          <cell r="B57" t="str">
            <v>Muebles de alojamiento-Depreciaciones acumuladas</v>
          </cell>
          <cell r="C57">
            <v>-81050.960000000006</v>
          </cell>
          <cell r="D57">
            <v>0</v>
          </cell>
          <cell r="E57">
            <v>1109.1199999999999</v>
          </cell>
          <cell r="F57">
            <v>-1109.1199999999999</v>
          </cell>
          <cell r="G57">
            <v>-82160.08</v>
          </cell>
        </row>
        <row r="58">
          <cell r="A58" t="str">
            <v>1.2.06.01.04.03.03</v>
          </cell>
          <cell r="B58" t="str">
            <v>Equipos de cómputo - Depreciaciones acumuladas</v>
          </cell>
          <cell r="C58">
            <v>-11606854.59</v>
          </cell>
          <cell r="D58">
            <v>0</v>
          </cell>
          <cell r="E58">
            <v>168552.55000000101</v>
          </cell>
          <cell r="F58">
            <v>-168552.55000000101</v>
          </cell>
          <cell r="G58">
            <v>-11775407.140000001</v>
          </cell>
        </row>
        <row r="59">
          <cell r="A59" t="str">
            <v>1.2.06.01.04.04.03</v>
          </cell>
          <cell r="B59" t="str">
            <v>Electrodomésticos - Depreciaciones acumuladas</v>
          </cell>
          <cell r="C59">
            <v>-2646936.8499999996</v>
          </cell>
          <cell r="D59">
            <v>0</v>
          </cell>
          <cell r="E59">
            <v>67836.380000000398</v>
          </cell>
          <cell r="F59">
            <v>-67836.380000000398</v>
          </cell>
          <cell r="G59">
            <v>-2714773.23</v>
          </cell>
        </row>
        <row r="60">
          <cell r="A60" t="str">
            <v>1.2.06.01.04.99.03</v>
          </cell>
          <cell r="B60" t="str">
            <v>Otros equipos y mobiliario de oficina y alojamiento - Depreciaciones acumuladas</v>
          </cell>
          <cell r="C60">
            <v>-1437293.57</v>
          </cell>
          <cell r="D60">
            <v>0</v>
          </cell>
          <cell r="E60">
            <v>37371.74</v>
          </cell>
          <cell r="F60">
            <v>-37371.74</v>
          </cell>
          <cell r="G60">
            <v>-1474665.31</v>
          </cell>
        </row>
        <row r="61">
          <cell r="A61" t="str">
            <v>1.2.06.01.05.01.03</v>
          </cell>
          <cell r="B61" t="str">
            <v xml:space="preserve">Equipos y aparatos audiovisuales - Depreciaciones acumuladas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1.2.06.01.05.03.03</v>
          </cell>
          <cell r="B62" t="str">
            <v>Camaras fotograficas y video</v>
          </cell>
          <cell r="C62">
            <v>-414000.04</v>
          </cell>
          <cell r="D62">
            <v>0</v>
          </cell>
          <cell r="E62">
            <v>24004.48</v>
          </cell>
          <cell r="F62">
            <v>-24004.48</v>
          </cell>
          <cell r="G62">
            <v>-438004.51999999996</v>
          </cell>
        </row>
        <row r="63">
          <cell r="A63" t="str">
            <v>1.2.06.01.05.99.03</v>
          </cell>
          <cell r="B63" t="str">
            <v>Otros equipos y mobiliario educacional, deportivo  y recreativo</v>
          </cell>
          <cell r="C63">
            <v>-2334.67</v>
          </cell>
          <cell r="D63">
            <v>0</v>
          </cell>
          <cell r="E63">
            <v>61.440000000000097</v>
          </cell>
          <cell r="F63">
            <v>-61.440000000000097</v>
          </cell>
          <cell r="G63">
            <v>-2396.11</v>
          </cell>
        </row>
        <row r="64">
          <cell r="A64" t="str">
            <v>1.2.06.01.06.01.03</v>
          </cell>
          <cell r="B64" t="str">
            <v>Equipos medicos y de laboratorio-Depreciaciones acumuladas</v>
          </cell>
          <cell r="C64">
            <v>-63015.89</v>
          </cell>
          <cell r="D64">
            <v>0</v>
          </cell>
          <cell r="E64">
            <v>1346.08</v>
          </cell>
          <cell r="F64">
            <v>-1346.08</v>
          </cell>
          <cell r="G64">
            <v>-64361.97</v>
          </cell>
        </row>
        <row r="65">
          <cell r="A65" t="str">
            <v>1.2.06.01.07.01.03</v>
          </cell>
          <cell r="B65" t="str">
            <v>Automóviles y camiones - Depreciaciones acumuladas</v>
          </cell>
          <cell r="C65">
            <v>-35838545.93</v>
          </cell>
          <cell r="D65">
            <v>0</v>
          </cell>
          <cell r="E65">
            <v>481168.52000000299</v>
          </cell>
          <cell r="F65">
            <v>-481168.52000000299</v>
          </cell>
          <cell r="G65">
            <v>-36319714.450000003</v>
          </cell>
        </row>
        <row r="66">
          <cell r="A66" t="str">
            <v>1.2.06.01.08.02.03</v>
          </cell>
          <cell r="B66" t="str">
            <v>Maquinarias y equipos industriales- Depreciaciones acumuladas</v>
          </cell>
          <cell r="C66">
            <v>-82053.539999999994</v>
          </cell>
          <cell r="D66">
            <v>0</v>
          </cell>
          <cell r="E66">
            <v>1535.14</v>
          </cell>
          <cell r="F66">
            <v>-1535.14</v>
          </cell>
          <cell r="G66">
            <v>-83588.679999999993</v>
          </cell>
        </row>
        <row r="67">
          <cell r="A67" t="str">
            <v>1.2.06.01.08.04.03</v>
          </cell>
          <cell r="B67" t="str">
            <v>Sistemas de aire acondicionado, calefaccion y refrigeracion industrial y comercial- Depreciacion</v>
          </cell>
          <cell r="C67">
            <v>-17846.21</v>
          </cell>
          <cell r="D67">
            <v>0</v>
          </cell>
          <cell r="E67">
            <v>552.27</v>
          </cell>
          <cell r="F67">
            <v>-552.27</v>
          </cell>
          <cell r="G67">
            <v>-18398.48</v>
          </cell>
        </row>
        <row r="68">
          <cell r="A68" t="str">
            <v>1.2.06.01.08.05.03</v>
          </cell>
          <cell r="B68" t="str">
            <v>Equipos de comunicación, telecomunicaciones y señalamiento- Deprecaicion acumulada</v>
          </cell>
          <cell r="C68">
            <v>-267509.96000000002</v>
          </cell>
          <cell r="D68">
            <v>0</v>
          </cell>
          <cell r="E68">
            <v>28807.93</v>
          </cell>
          <cell r="F68">
            <v>-28807.93</v>
          </cell>
          <cell r="G68">
            <v>-296317.89</v>
          </cell>
        </row>
        <row r="69">
          <cell r="A69" t="str">
            <v>1.2.06.01.08.06.03</v>
          </cell>
          <cell r="B69" t="str">
            <v>Equipos de generacion electrica, aparatos y accesorios electricos- Depreciaciones acumuladas</v>
          </cell>
          <cell r="C69">
            <v>-15385.91</v>
          </cell>
          <cell r="D69">
            <v>0</v>
          </cell>
          <cell r="E69">
            <v>511.84</v>
          </cell>
          <cell r="F69">
            <v>-511.84</v>
          </cell>
          <cell r="G69">
            <v>-15897.75</v>
          </cell>
        </row>
        <row r="70">
          <cell r="A70" t="str">
            <v>1.2.06.01.08.07.03</v>
          </cell>
          <cell r="B70" t="str">
            <v xml:space="preserve">Herramientas y máquinas-herramientas - Depreciaciones acumuladas </v>
          </cell>
          <cell r="C70">
            <v>-1055541.45</v>
          </cell>
          <cell r="D70">
            <v>0</v>
          </cell>
          <cell r="E70">
            <v>832.00000000015848</v>
          </cell>
          <cell r="F70">
            <v>-832.00000000015848</v>
          </cell>
          <cell r="G70">
            <v>-1056373.4500000002</v>
          </cell>
        </row>
        <row r="71">
          <cell r="A71" t="str">
            <v>1.2.06.01.09.02.03</v>
          </cell>
          <cell r="B71" t="str">
            <v>Equipos de seguridad- Depreciacion acumuladas</v>
          </cell>
          <cell r="C71">
            <v>-643326.55000000005</v>
          </cell>
          <cell r="D71">
            <v>0</v>
          </cell>
          <cell r="E71">
            <v>0</v>
          </cell>
          <cell r="F71">
            <v>0</v>
          </cell>
          <cell r="G71">
            <v>-643326.55000000005</v>
          </cell>
        </row>
        <row r="72">
          <cell r="A72" t="str">
            <v>1.2.09.01.03.01</v>
          </cell>
          <cell r="B72" t="str">
            <v>Programas de informática y base de datos</v>
          </cell>
          <cell r="C72">
            <v>13561160.609999999</v>
          </cell>
          <cell r="D72">
            <v>0</v>
          </cell>
          <cell r="E72">
            <v>0</v>
          </cell>
          <cell r="F72">
            <v>0</v>
          </cell>
          <cell r="G72">
            <v>13561160.609999999</v>
          </cell>
        </row>
        <row r="73">
          <cell r="A73" t="str">
            <v>1.2.11.01.02.01</v>
          </cell>
          <cell r="B73" t="str">
            <v>Antigüedades y otros objetos de arte - Valores de origen</v>
          </cell>
          <cell r="C73">
            <v>220659.99999999997</v>
          </cell>
          <cell r="D73">
            <v>0</v>
          </cell>
          <cell r="E73">
            <v>0</v>
          </cell>
          <cell r="F73">
            <v>0</v>
          </cell>
          <cell r="G73">
            <v>220659.99999999997</v>
          </cell>
        </row>
        <row r="74">
          <cell r="A74">
            <v>11040103</v>
          </cell>
          <cell r="B74" t="str">
            <v>ESTUDIOS DE PREINVERSION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11040104</v>
          </cell>
          <cell r="B75" t="str">
            <v>MARCAS Y PATENTES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11040105</v>
          </cell>
          <cell r="B76" t="str">
            <v>LICENCIAS INFORMÁTICAS E INTELECTUALES, INDUSTRIALES Y COMER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1.2.09.01.03.03</v>
          </cell>
          <cell r="B77" t="str">
            <v xml:space="preserve">Programas de informática y base de datos-Amortizaciones Acumuladas </v>
          </cell>
          <cell r="C77">
            <v>-8599606.8599999994</v>
          </cell>
          <cell r="D77">
            <v>0</v>
          </cell>
          <cell r="E77">
            <v>208685.80000000101</v>
          </cell>
          <cell r="F77">
            <v>-208685.80000000101</v>
          </cell>
          <cell r="G77">
            <v>-8808292.6600000001</v>
          </cell>
        </row>
        <row r="78">
          <cell r="A78" t="str">
            <v>2.1.01.01.01</v>
          </cell>
          <cell r="B78" t="str">
            <v>Proveedores a Pagar c/p</v>
          </cell>
          <cell r="C78">
            <v>1902645.8000000007</v>
          </cell>
          <cell r="D78">
            <v>952774.37</v>
          </cell>
          <cell r="E78">
            <v>1084952.74</v>
          </cell>
          <cell r="F78">
            <v>-132178.37</v>
          </cell>
          <cell r="G78">
            <v>2034824.1700000009</v>
          </cell>
        </row>
        <row r="79">
          <cell r="A79" t="str">
            <v>2.1.01.01.02</v>
          </cell>
          <cell r="B79" t="str">
            <v>Proveedores a pagar Año 2016</v>
          </cell>
          <cell r="C79">
            <v>6167902.0800000001</v>
          </cell>
          <cell r="D79">
            <v>0</v>
          </cell>
          <cell r="E79">
            <v>0</v>
          </cell>
          <cell r="F79">
            <v>0</v>
          </cell>
          <cell r="G79">
            <v>6167902.0800000001</v>
          </cell>
        </row>
        <row r="80">
          <cell r="A80" t="str">
            <v>2.1.01.03.01</v>
          </cell>
          <cell r="B80" t="str">
            <v>Deudas por anticipos financieros del sector privado interno c/p</v>
          </cell>
          <cell r="C80">
            <v>0</v>
          </cell>
          <cell r="D80">
            <v>5607091.1799999997</v>
          </cell>
          <cell r="E80">
            <v>5607091.1799999997</v>
          </cell>
          <cell r="F80">
            <v>0</v>
          </cell>
          <cell r="G80">
            <v>0</v>
          </cell>
        </row>
        <row r="81">
          <cell r="A81" t="str">
            <v>2.1.04.01.04.01</v>
          </cell>
          <cell r="B81" t="str">
            <v>5% ESTADO</v>
          </cell>
          <cell r="C81">
            <v>108753.31</v>
          </cell>
          <cell r="D81">
            <v>0</v>
          </cell>
          <cell r="E81">
            <v>0</v>
          </cell>
          <cell r="F81">
            <v>0</v>
          </cell>
          <cell r="G81">
            <v>108753.31</v>
          </cell>
        </row>
        <row r="82">
          <cell r="A82" t="str">
            <v>2.1.04.01.04.02</v>
          </cell>
          <cell r="B82" t="str">
            <v>10% ISR</v>
          </cell>
          <cell r="C82">
            <v>121447.04000000001</v>
          </cell>
          <cell r="D82">
            <v>0</v>
          </cell>
          <cell r="E82">
            <v>3527.7799999999997</v>
          </cell>
          <cell r="F82">
            <v>-3527.7799999999997</v>
          </cell>
          <cell r="G82">
            <v>124974.82</v>
          </cell>
        </row>
        <row r="83">
          <cell r="A83" t="str">
            <v>2.1.04.01.04.03</v>
          </cell>
          <cell r="B83" t="str">
            <v>Retenciones de ITBIS p/pagar</v>
          </cell>
          <cell r="C83">
            <v>297904.60000000003</v>
          </cell>
          <cell r="D83">
            <v>0</v>
          </cell>
          <cell r="E83">
            <v>6350</v>
          </cell>
          <cell r="F83">
            <v>-6350</v>
          </cell>
          <cell r="G83">
            <v>304254.60000000003</v>
          </cell>
        </row>
        <row r="84">
          <cell r="A84" t="str">
            <v>2.1.04.01.04.04</v>
          </cell>
          <cell r="B84" t="str">
            <v>Retenciones 2% ISR</v>
          </cell>
          <cell r="C84">
            <v>2049.15</v>
          </cell>
          <cell r="D84">
            <v>0</v>
          </cell>
          <cell r="E84">
            <v>0</v>
          </cell>
          <cell r="F84">
            <v>0</v>
          </cell>
          <cell r="G84">
            <v>2049.15</v>
          </cell>
        </row>
        <row r="85">
          <cell r="A85" t="str">
            <v>2.1.06.01</v>
          </cell>
          <cell r="B85" t="str">
            <v>Remuneracioes y aportes a pagar a corto plazo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2.1.06.01.01</v>
          </cell>
          <cell r="B86" t="str">
            <v>Remuneraciones a pagar C/P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2.1.09.07.03.11</v>
          </cell>
          <cell r="B87" t="str">
            <v>Cheques no pagados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3.1.01.01.01</v>
          </cell>
          <cell r="B88" t="str">
            <v>Capital inicial a valores historicos</v>
          </cell>
          <cell r="C88">
            <v>65441165.399999999</v>
          </cell>
          <cell r="D88">
            <v>0</v>
          </cell>
          <cell r="E88">
            <v>0</v>
          </cell>
          <cell r="F88">
            <v>0</v>
          </cell>
          <cell r="G88">
            <v>65441165.399999999</v>
          </cell>
        </row>
        <row r="89">
          <cell r="A89" t="str">
            <v>3.1.04.01.01</v>
          </cell>
          <cell r="B89" t="str">
            <v>Resultados de ejercicios anteriores</v>
          </cell>
          <cell r="C89">
            <v>29936017.959999986</v>
          </cell>
          <cell r="D89">
            <v>91320.61</v>
          </cell>
          <cell r="E89">
            <v>0</v>
          </cell>
          <cell r="F89">
            <v>91320.61</v>
          </cell>
          <cell r="G89">
            <v>29844697.349999987</v>
          </cell>
        </row>
        <row r="90">
          <cell r="A90" t="str">
            <v>3.1.04.01.02</v>
          </cell>
          <cell r="B90" t="str">
            <v>Ajuste de resultados de ejercicios anteriores</v>
          </cell>
          <cell r="C90">
            <v>26807707.920000002</v>
          </cell>
          <cell r="D90">
            <v>844547.28</v>
          </cell>
          <cell r="E90">
            <v>0</v>
          </cell>
          <cell r="F90">
            <v>844547.28</v>
          </cell>
          <cell r="G90">
            <v>25963160.640000001</v>
          </cell>
        </row>
        <row r="91">
          <cell r="A91" t="str">
            <v>3.1.04.02.01</v>
          </cell>
          <cell r="B91" t="str">
            <v>Cierre de cuentas de ingresos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 t="str">
            <v>3.1.04.02.02</v>
          </cell>
          <cell r="B92" t="str">
            <v>Cierre de cuentas de gastos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3.1.04.02.03.01</v>
          </cell>
          <cell r="B93" t="str">
            <v>Resumen de ahorro o desahorro de la gestion</v>
          </cell>
          <cell r="C93">
            <v>3209754.08447586</v>
          </cell>
          <cell r="D93">
            <v>0</v>
          </cell>
          <cell r="E93">
            <v>0</v>
          </cell>
          <cell r="F93">
            <v>0</v>
          </cell>
          <cell r="G93">
            <v>7825485.6505485857</v>
          </cell>
        </row>
        <row r="95">
          <cell r="A95" t="str">
            <v>4.2.02.01.03</v>
          </cell>
          <cell r="B95" t="str">
            <v>Donaciones corrientes del Sector Privado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4.2.03.01.02.01</v>
          </cell>
          <cell r="B96" t="str">
            <v xml:space="preserve">Transferencias corrientes de la administración central </v>
          </cell>
          <cell r="C96">
            <v>24465240</v>
          </cell>
          <cell r="D96">
            <v>0</v>
          </cell>
          <cell r="E96">
            <v>24465240</v>
          </cell>
          <cell r="F96">
            <v>-24465240</v>
          </cell>
          <cell r="G96">
            <v>48930480</v>
          </cell>
        </row>
        <row r="97">
          <cell r="A97" t="str">
            <v>4.2.03.01.02.03</v>
          </cell>
          <cell r="B97" t="str">
            <v xml:space="preserve">Transferencias corrientes de instituciones de la seguridad social </v>
          </cell>
          <cell r="C97">
            <v>234500</v>
          </cell>
          <cell r="D97">
            <v>0</v>
          </cell>
          <cell r="E97">
            <v>0</v>
          </cell>
          <cell r="F97">
            <v>0</v>
          </cell>
          <cell r="G97">
            <v>234500</v>
          </cell>
        </row>
        <row r="98">
          <cell r="A98" t="str">
            <v>4.2.04.01.03</v>
          </cell>
          <cell r="B98" t="str">
            <v>Subvenciones recibidas de insituciones finaniceras monetarias (Reserva Educativa)</v>
          </cell>
          <cell r="C98">
            <v>193477.69</v>
          </cell>
          <cell r="D98">
            <v>0</v>
          </cell>
          <cell r="E98">
            <v>838484.17</v>
          </cell>
          <cell r="F98">
            <v>-838484.17</v>
          </cell>
          <cell r="G98">
            <v>1031961.8600000001</v>
          </cell>
        </row>
        <row r="99">
          <cell r="A99" t="str">
            <v>4.2.04.01.04</v>
          </cell>
          <cell r="B99" t="str">
            <v xml:space="preserve">Subvenciones recibidas de instituciones financieras no monetarias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 t="str">
            <v>4.2.09.99.01</v>
          </cell>
          <cell r="B100" t="str">
            <v xml:space="preserve">Otros ingresos sin contraprestacion diversos </v>
          </cell>
          <cell r="C100">
            <v>81320.61</v>
          </cell>
          <cell r="D100">
            <v>0</v>
          </cell>
          <cell r="E100">
            <v>204768.15</v>
          </cell>
          <cell r="F100">
            <v>-204768.15</v>
          </cell>
          <cell r="G100">
            <v>286088.76</v>
          </cell>
        </row>
        <row r="101">
          <cell r="A101" t="str">
            <v>4.3.02.99</v>
          </cell>
          <cell r="B101" t="str">
            <v>Ingresos por otras ventas de servicios</v>
          </cell>
          <cell r="C101">
            <v>1350000</v>
          </cell>
          <cell r="D101">
            <v>0</v>
          </cell>
          <cell r="E101">
            <v>870000</v>
          </cell>
          <cell r="F101">
            <v>-870000</v>
          </cell>
          <cell r="G101">
            <v>2220000</v>
          </cell>
        </row>
        <row r="102">
          <cell r="A102" t="str">
            <v>4.3.03.01.02</v>
          </cell>
          <cell r="B102" t="str">
            <v>Ingresos por arrendamientos de inmuebles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5.1.01.01.01.01</v>
          </cell>
          <cell r="B103" t="str">
            <v>Sueldos Fijos</v>
          </cell>
          <cell r="C103">
            <v>-9264055</v>
          </cell>
          <cell r="D103">
            <v>9324055</v>
          </cell>
          <cell r="E103">
            <v>0</v>
          </cell>
          <cell r="F103">
            <v>9324055</v>
          </cell>
          <cell r="G103">
            <v>-18588110</v>
          </cell>
        </row>
        <row r="104">
          <cell r="A104" t="str">
            <v>5.1.01.01.02.01</v>
          </cell>
          <cell r="B104" t="str">
            <v>Sueldo de personal contratado e igualado</v>
          </cell>
          <cell r="C104">
            <v>-6617500</v>
          </cell>
          <cell r="D104">
            <v>6340500</v>
          </cell>
          <cell r="E104">
            <v>0</v>
          </cell>
          <cell r="F104">
            <v>6340500</v>
          </cell>
          <cell r="G104">
            <v>-12958000</v>
          </cell>
        </row>
        <row r="105">
          <cell r="A105" t="str">
            <v>5.1.01.01.02.02</v>
          </cell>
          <cell r="B105" t="str">
            <v>Sueldo de personal nominal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5.1.01.01.03.02</v>
          </cell>
          <cell r="B106" t="str">
            <v>Sueldos al personal por servicios especiales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5.1.01.01.04</v>
          </cell>
          <cell r="B107" t="str">
            <v>Sueldos al personal fijo en trámite de pensiones</v>
          </cell>
          <cell r="C107">
            <v>-43533.2</v>
          </cell>
          <cell r="D107">
            <v>43533.2</v>
          </cell>
          <cell r="E107">
            <v>0</v>
          </cell>
          <cell r="F107">
            <v>43533.2</v>
          </cell>
          <cell r="G107">
            <v>-87066.4</v>
          </cell>
        </row>
        <row r="108">
          <cell r="A108" t="str">
            <v>5.1.01.01.05</v>
          </cell>
          <cell r="B108" t="str">
            <v>Vacaciones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5.1.01.02.02</v>
          </cell>
          <cell r="B109" t="str">
            <v>Salario de navidad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 t="str">
            <v>5.1.01.02.04.03</v>
          </cell>
          <cell r="B110" t="str">
            <v>Compensación servicios de seguridad</v>
          </cell>
          <cell r="C110">
            <v>-456000</v>
          </cell>
          <cell r="D110">
            <v>456000</v>
          </cell>
          <cell r="E110">
            <v>0</v>
          </cell>
          <cell r="F110">
            <v>456000</v>
          </cell>
          <cell r="G110">
            <v>-912000</v>
          </cell>
        </row>
        <row r="111">
          <cell r="A111" t="str">
            <v>5.1.01.02.04.04</v>
          </cell>
          <cell r="B111" t="str">
            <v>Compensación por resultados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5.1.01.02.06.01</v>
          </cell>
          <cell r="B112" t="str">
            <v>Bonificaciones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5.1.01.03.02.01</v>
          </cell>
          <cell r="B113" t="str">
            <v>Gastos de representación en el país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5.1.01.04.01</v>
          </cell>
          <cell r="B114" t="str">
            <v>Prestaciones económicas por desvinculación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 t="str">
            <v>5.1.01.04.99</v>
          </cell>
          <cell r="B115" t="str">
            <v>Otros beneficios por terminación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 t="str">
            <v>5.1.01.05.01</v>
          </cell>
          <cell r="B116" t="str">
            <v>Contribuciones al seguro de salud</v>
          </cell>
          <cell r="C116">
            <v>-1126731.2</v>
          </cell>
          <cell r="D116">
            <v>1112443.58</v>
          </cell>
          <cell r="E116">
            <v>0</v>
          </cell>
          <cell r="F116">
            <v>1112443.58</v>
          </cell>
          <cell r="G116">
            <v>-2239174.7800000003</v>
          </cell>
        </row>
        <row r="117">
          <cell r="A117" t="str">
            <v>5.1.01.05.02</v>
          </cell>
          <cell r="B117" t="str">
            <v>Contribuciones al seguro de pensiones</v>
          </cell>
          <cell r="C117">
            <v>-1130681.28</v>
          </cell>
          <cell r="D117">
            <v>1115274.28</v>
          </cell>
          <cell r="E117">
            <v>0</v>
          </cell>
          <cell r="F117">
            <v>1115274.28</v>
          </cell>
          <cell r="G117">
            <v>-2245955.56</v>
          </cell>
        </row>
        <row r="118">
          <cell r="A118" t="str">
            <v>5.1.01.05.03</v>
          </cell>
          <cell r="B118" t="str">
            <v>Contribuciones al seguro de riesgo laboral</v>
          </cell>
          <cell r="C118">
            <v>-177259.59</v>
          </cell>
          <cell r="D118">
            <v>176015.41</v>
          </cell>
          <cell r="E118">
            <v>0</v>
          </cell>
          <cell r="F118">
            <v>176015.41</v>
          </cell>
          <cell r="G118">
            <v>-353275</v>
          </cell>
        </row>
        <row r="119">
          <cell r="A119" t="str">
            <v>5.1.02.01.02</v>
          </cell>
          <cell r="B119" t="str">
            <v>Servicio telefónico de larga distancia</v>
          </cell>
          <cell r="C119">
            <v>-183323.22</v>
          </cell>
          <cell r="D119">
            <v>0</v>
          </cell>
          <cell r="E119">
            <v>0</v>
          </cell>
          <cell r="F119">
            <v>0</v>
          </cell>
          <cell r="G119">
            <v>-183323.22</v>
          </cell>
        </row>
        <row r="120">
          <cell r="A120" t="str">
            <v>5.1.02.01.03</v>
          </cell>
          <cell r="B120" t="str">
            <v>Teléfono local</v>
          </cell>
          <cell r="C120">
            <v>-423915.4</v>
          </cell>
          <cell r="D120">
            <v>0</v>
          </cell>
          <cell r="E120">
            <v>0</v>
          </cell>
          <cell r="F120">
            <v>0</v>
          </cell>
          <cell r="G120">
            <v>-423915.4</v>
          </cell>
        </row>
        <row r="121">
          <cell r="A121" t="str">
            <v>5.1.02.01.05</v>
          </cell>
          <cell r="B121" t="str">
            <v>Servicio de internet y televisión por cable</v>
          </cell>
          <cell r="C121">
            <v>-95571.27</v>
          </cell>
          <cell r="D121">
            <v>0</v>
          </cell>
          <cell r="E121">
            <v>0</v>
          </cell>
          <cell r="F121">
            <v>0</v>
          </cell>
          <cell r="G121">
            <v>-95571.27</v>
          </cell>
        </row>
        <row r="122">
          <cell r="A122" t="str">
            <v>5.1.02.01.06</v>
          </cell>
          <cell r="B122" t="str">
            <v>Electricidad</v>
          </cell>
          <cell r="C122">
            <v>-744682.83000000007</v>
          </cell>
          <cell r="D122">
            <v>5133.6799999999994</v>
          </cell>
          <cell r="E122">
            <v>0</v>
          </cell>
          <cell r="F122">
            <v>5133.6799999999994</v>
          </cell>
          <cell r="G122">
            <v>-749816.51000000013</v>
          </cell>
        </row>
        <row r="123">
          <cell r="A123" t="str">
            <v>5.1.02.01.07</v>
          </cell>
          <cell r="B123" t="str">
            <v>Agua</v>
          </cell>
          <cell r="C123">
            <v>0</v>
          </cell>
          <cell r="D123">
            <v>550</v>
          </cell>
          <cell r="E123">
            <v>0</v>
          </cell>
          <cell r="F123">
            <v>550</v>
          </cell>
          <cell r="G123">
            <v>-550</v>
          </cell>
        </row>
        <row r="124">
          <cell r="A124" t="str">
            <v>5.1.02.01.08</v>
          </cell>
          <cell r="B124" t="str">
            <v>Recolección de Residuos Sólidos</v>
          </cell>
          <cell r="C124">
            <v>-41319</v>
          </cell>
          <cell r="D124">
            <v>8964</v>
          </cell>
          <cell r="E124">
            <v>0</v>
          </cell>
          <cell r="F124">
            <v>8964</v>
          </cell>
          <cell r="G124">
            <v>-50283</v>
          </cell>
        </row>
        <row r="125">
          <cell r="A125" t="str">
            <v>5.1.02.02.01</v>
          </cell>
          <cell r="B125" t="str">
            <v>Publicidad y propaganda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 t="str">
            <v>5.1.02.02.02</v>
          </cell>
          <cell r="B126" t="str">
            <v>Impresión y encuadernación</v>
          </cell>
          <cell r="C126">
            <v>0</v>
          </cell>
          <cell r="D126">
            <v>1000</v>
          </cell>
          <cell r="E126">
            <v>0</v>
          </cell>
          <cell r="F126">
            <v>1000</v>
          </cell>
          <cell r="G126">
            <v>-1000</v>
          </cell>
        </row>
        <row r="127">
          <cell r="A127" t="str">
            <v>5.1.02.03.01</v>
          </cell>
          <cell r="B127" t="str">
            <v>Viáticos dentro del país</v>
          </cell>
          <cell r="C127">
            <v>-118018.12</v>
          </cell>
          <cell r="D127">
            <v>93560.75</v>
          </cell>
          <cell r="E127">
            <v>0</v>
          </cell>
          <cell r="F127">
            <v>93560.75</v>
          </cell>
          <cell r="G127">
            <v>-211578.87</v>
          </cell>
        </row>
        <row r="128">
          <cell r="A128" t="str">
            <v>5.1.02.03.02</v>
          </cell>
          <cell r="B128" t="str">
            <v>Viáticos fuera del país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 t="str">
            <v>5.1.02.04.01</v>
          </cell>
          <cell r="B129" t="str">
            <v>Pasajes</v>
          </cell>
          <cell r="C129">
            <v>-800</v>
          </cell>
          <cell r="D129">
            <v>0</v>
          </cell>
          <cell r="E129">
            <v>0</v>
          </cell>
          <cell r="F129">
            <v>0</v>
          </cell>
          <cell r="G129">
            <v>-800</v>
          </cell>
        </row>
        <row r="130">
          <cell r="A130" t="str">
            <v>5.1.02.04.02</v>
          </cell>
          <cell r="B130" t="str">
            <v>Fletes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 t="str">
            <v>5.1.02.04.04</v>
          </cell>
          <cell r="B131" t="str">
            <v xml:space="preserve">Peajes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 t="str">
            <v>5.1.02.04.05</v>
          </cell>
          <cell r="B132" t="str">
            <v>Servicios de manejo y embalaje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5.1.02.05.01.02</v>
          </cell>
          <cell r="B133" t="str">
            <v>Alquiler de edificios</v>
          </cell>
          <cell r="C133">
            <v>0</v>
          </cell>
          <cell r="D133">
            <v>205318.89</v>
          </cell>
          <cell r="E133">
            <v>0</v>
          </cell>
          <cell r="F133">
            <v>205318.89</v>
          </cell>
          <cell r="G133">
            <v>-205318.89</v>
          </cell>
        </row>
        <row r="134">
          <cell r="A134" t="str">
            <v>5.1.02.05.01.03</v>
          </cell>
          <cell r="B134" t="str">
            <v>Alquiler de equipos de transporte, tracción y elevación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5.1.02.05.01.04</v>
          </cell>
          <cell r="B135" t="str">
            <v>Alquiler de maquinarias y equipos especializados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5.1.02.05.01.06</v>
          </cell>
          <cell r="B136" t="str">
            <v>Alquiler de equipos y mobiliario de oficina y alojamiento</v>
          </cell>
          <cell r="C136">
            <v>0</v>
          </cell>
          <cell r="D136">
            <v>35400</v>
          </cell>
          <cell r="E136">
            <v>0</v>
          </cell>
          <cell r="F136">
            <v>35400</v>
          </cell>
          <cell r="G136">
            <v>-35400</v>
          </cell>
        </row>
        <row r="137">
          <cell r="A137" t="str">
            <v>5.1.02.05.01.99</v>
          </cell>
          <cell r="B137" t="str">
            <v>Otros alquileres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5.1.02.06.01</v>
          </cell>
          <cell r="B138" t="str">
            <v>Seguro de bienes inmuebles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5.1.02.06.02</v>
          </cell>
          <cell r="B139" t="str">
            <v>Seguro de bienes muebles</v>
          </cell>
          <cell r="C139">
            <v>-1.7689671949483454E-10</v>
          </cell>
          <cell r="D139">
            <v>0</v>
          </cell>
          <cell r="E139">
            <v>0</v>
          </cell>
          <cell r="F139">
            <v>0</v>
          </cell>
          <cell r="G139">
            <v>-1.7689671949483454E-10</v>
          </cell>
        </row>
        <row r="140">
          <cell r="A140" t="str">
            <v>5.1.02.06.03</v>
          </cell>
          <cell r="B140" t="str">
            <v>Seguro de personas</v>
          </cell>
          <cell r="C140">
            <v>-281077.7</v>
          </cell>
          <cell r="D140">
            <v>299550.09999999998</v>
          </cell>
          <cell r="E140">
            <v>0</v>
          </cell>
          <cell r="F140">
            <v>299550.09999999998</v>
          </cell>
          <cell r="G140">
            <v>-580627.80000000005</v>
          </cell>
        </row>
        <row r="141">
          <cell r="A141" t="str">
            <v>5.1.02.07.01.01</v>
          </cell>
          <cell r="B141" t="str">
            <v>Reparaciones y obras menores en edificaciones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5.1.02.07.02.01</v>
          </cell>
          <cell r="B142" t="str">
            <v>Mantenimiento y reparación de equipos de transporte, tracción y elevación</v>
          </cell>
          <cell r="C142">
            <v>-54070.06</v>
          </cell>
          <cell r="D142">
            <v>0</v>
          </cell>
          <cell r="E142">
            <v>0</v>
          </cell>
          <cell r="F142">
            <v>0</v>
          </cell>
          <cell r="G142">
            <v>-54070.06</v>
          </cell>
        </row>
        <row r="143">
          <cell r="A143" t="str">
            <v>5.1.02.07.02.02</v>
          </cell>
          <cell r="B143" t="str">
            <v>Mantenimiento y reparación de maquinarias y equipos especializados</v>
          </cell>
          <cell r="C143">
            <v>0</v>
          </cell>
          <cell r="D143">
            <v>159999.98000000001</v>
          </cell>
          <cell r="E143">
            <v>0</v>
          </cell>
          <cell r="F143">
            <v>159999.98000000001</v>
          </cell>
          <cell r="G143">
            <v>-159999.98000000001</v>
          </cell>
        </row>
        <row r="144">
          <cell r="A144" t="str">
            <v>5.1.02.07.02.04</v>
          </cell>
          <cell r="B144" t="str">
            <v xml:space="preserve">Mantenimiento y reparación de equipos y mobiliarios de oficina y alojamiento 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5.1.02.07.02.99</v>
          </cell>
          <cell r="B145" t="str">
            <v>Otros mantenimiento y reparaciones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5.1.02.08.01</v>
          </cell>
          <cell r="B146" t="str">
            <v>Estudios de ingeniería, arquitectura, investigaciones y análisis de factibilidad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5.1.02.08.02</v>
          </cell>
          <cell r="B147" t="str">
            <v>Servicios jurídicos</v>
          </cell>
          <cell r="C147">
            <v>-222757.78</v>
          </cell>
          <cell r="D147">
            <v>41627.78</v>
          </cell>
          <cell r="E147">
            <v>0</v>
          </cell>
          <cell r="F147">
            <v>41627.78</v>
          </cell>
          <cell r="G147">
            <v>-264385.56</v>
          </cell>
        </row>
        <row r="148">
          <cell r="A148" t="str">
            <v>5.1.02.08.03</v>
          </cell>
          <cell r="B148" t="str">
            <v>Servicios contables y de auditoría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5.1.02.08.04</v>
          </cell>
          <cell r="B149" t="str">
            <v>Servicios de capacitación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5.1.02.08.05</v>
          </cell>
          <cell r="B150" t="str">
            <v>Servicio de informática y sistemas computarizados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5.1.02.08.06</v>
          </cell>
          <cell r="B151" t="str">
            <v>Servicios sanitarios, médicos y veterinarios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5.1.02.08.99</v>
          </cell>
          <cell r="B152" t="str">
            <v>Otros servicios técnicos y profesionales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5.1.02.09.01</v>
          </cell>
          <cell r="B153" t="str">
            <v>Servicios de alimentación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5.1.02.09.03</v>
          </cell>
          <cell r="B154" t="str">
            <v>Servicios de Catering</v>
          </cell>
          <cell r="C154">
            <v>-9440</v>
          </cell>
          <cell r="D154">
            <v>0</v>
          </cell>
          <cell r="E154">
            <v>0</v>
          </cell>
          <cell r="F154">
            <v>0</v>
          </cell>
          <cell r="G154">
            <v>-9440</v>
          </cell>
        </row>
        <row r="155">
          <cell r="A155" t="str">
            <v>5.1.02.99.01</v>
          </cell>
          <cell r="B155" t="str">
            <v>Gastos judiciales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5.1.02.99.05.01</v>
          </cell>
          <cell r="B156" t="str">
            <v>Servicios de fumigación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5.1.02.99.05.02</v>
          </cell>
          <cell r="B157" t="str">
            <v>Servicios de Lavandería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5.1.02.99.05.03</v>
          </cell>
          <cell r="B158" t="str">
            <v>Servicios de Limpieza e higiene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5.1.02.99.06.01</v>
          </cell>
          <cell r="B159" t="str">
            <v>Servicios de Organización de eventos generales</v>
          </cell>
          <cell r="C159">
            <v>-60180</v>
          </cell>
          <cell r="D159">
            <v>0</v>
          </cell>
          <cell r="E159">
            <v>0</v>
          </cell>
          <cell r="F159">
            <v>0</v>
          </cell>
          <cell r="G159">
            <v>-60180</v>
          </cell>
        </row>
        <row r="160">
          <cell r="A160" t="str">
            <v>5.1.02.99.06.02</v>
          </cell>
          <cell r="B160" t="str">
            <v>Servicios de Organización de festividades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5.1.02.99.06.04</v>
          </cell>
          <cell r="B161" t="str">
            <v>Servicios de Organización de actuaciones artísticas</v>
          </cell>
          <cell r="C161">
            <v>0</v>
          </cell>
          <cell r="D161">
            <v>20000</v>
          </cell>
          <cell r="E161">
            <v>0</v>
          </cell>
          <cell r="F161">
            <v>20000</v>
          </cell>
          <cell r="G161">
            <v>-20000</v>
          </cell>
        </row>
        <row r="162">
          <cell r="A162" t="str">
            <v>5.1.02.99.99</v>
          </cell>
          <cell r="B162" t="str">
            <v>Otros servicios diversos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5.1.03.01.01</v>
          </cell>
          <cell r="B163" t="str">
            <v>Alimentos y bebidas para personas y animales consumidos</v>
          </cell>
          <cell r="C163">
            <v>-50848.47120007511</v>
          </cell>
          <cell r="D163">
            <v>51136.470231263498</v>
          </cell>
          <cell r="E163">
            <v>0</v>
          </cell>
          <cell r="F163">
            <v>51136.470231263498</v>
          </cell>
          <cell r="G163">
            <v>-101984.94143133861</v>
          </cell>
        </row>
        <row r="164">
          <cell r="A164" t="str">
            <v>5.1.03.01.02</v>
          </cell>
          <cell r="B164" t="str">
            <v>Productos agroforestales y pecuarios consumidos</v>
          </cell>
          <cell r="C164">
            <v>-160425</v>
          </cell>
          <cell r="D164">
            <v>8876</v>
          </cell>
          <cell r="E164">
            <v>0</v>
          </cell>
          <cell r="F164">
            <v>8876</v>
          </cell>
          <cell r="G164">
            <v>-169301</v>
          </cell>
        </row>
        <row r="165">
          <cell r="A165" t="str">
            <v>5.1.03.02.01</v>
          </cell>
          <cell r="B165" t="str">
            <v>Hilados y telas consumidos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5.1.03.02.02</v>
          </cell>
          <cell r="B166" t="str">
            <v>Acabados textiles consumidos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5.1.03.02.03</v>
          </cell>
          <cell r="B167" t="str">
            <v>Prendas de vestir consumidas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5.1.03.03.01</v>
          </cell>
          <cell r="B168" t="str">
            <v>Papel de escritorio consumido</v>
          </cell>
          <cell r="C168">
            <v>-17870.446518795005</v>
          </cell>
          <cell r="D168">
            <v>16525.854895199238</v>
          </cell>
          <cell r="E168">
            <v>0</v>
          </cell>
          <cell r="F168">
            <v>16525.854895199238</v>
          </cell>
          <cell r="G168">
            <v>-34396.301413994239</v>
          </cell>
        </row>
        <row r="169">
          <cell r="A169" t="str">
            <v>5.1.03.03.02</v>
          </cell>
          <cell r="B169" t="str">
            <v>Productos de papel y cartón consumidos</v>
          </cell>
          <cell r="C169">
            <v>-14703.887037698882</v>
          </cell>
          <cell r="D169">
            <v>9331.9996687743242</v>
          </cell>
          <cell r="E169">
            <v>0</v>
          </cell>
          <cell r="F169">
            <v>9331.9996687743242</v>
          </cell>
          <cell r="G169">
            <v>-24035.886706473204</v>
          </cell>
        </row>
        <row r="170">
          <cell r="A170" t="str">
            <v>5.1.03.03.03</v>
          </cell>
          <cell r="B170" t="str">
            <v>Productos de artes gráficas consumidos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5.1.03.03.04</v>
          </cell>
          <cell r="B171" t="str">
            <v>Libros, revistas y periódicos consumidos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>5.1.03.04.01</v>
          </cell>
          <cell r="B172" t="str">
            <v>Productos medicinales para uso humano</v>
          </cell>
          <cell r="C172">
            <v>0</v>
          </cell>
          <cell r="D172">
            <v>268.8</v>
          </cell>
          <cell r="E172">
            <v>0</v>
          </cell>
          <cell r="F172">
            <v>268.8</v>
          </cell>
          <cell r="G172">
            <v>-268.8</v>
          </cell>
        </row>
        <row r="173">
          <cell r="A173" t="str">
            <v>5.1.03.05.01</v>
          </cell>
          <cell r="B173" t="str">
            <v>Utiles menores  medicos-quirurgicos consumidos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5.1.03.06.03</v>
          </cell>
          <cell r="B174" t="str">
            <v>Llantas y neumáticos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>5.1.03.06.06</v>
          </cell>
          <cell r="B175" t="str">
            <v>Plasticos consumidos</v>
          </cell>
          <cell r="C175">
            <v>-8981.1704164230941</v>
          </cell>
          <cell r="D175">
            <v>12233.136482137019</v>
          </cell>
          <cell r="E175">
            <v>0</v>
          </cell>
          <cell r="F175">
            <v>12233.136482137019</v>
          </cell>
          <cell r="G175">
            <v>-21214.306898560113</v>
          </cell>
        </row>
        <row r="176">
          <cell r="A176" t="str">
            <v>5.1.03.07.01</v>
          </cell>
          <cell r="B176" t="str">
            <v>Productos de cemento, cal, asbesto, yeso y arcilla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5.1.03.07.02</v>
          </cell>
          <cell r="B177" t="str">
            <v>Productos de vidrio, loza y porcelana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5.1.03.07.03</v>
          </cell>
          <cell r="B178" t="str">
            <v>Productos metalicos y derivados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5.1.03.07.05</v>
          </cell>
          <cell r="B179" t="str">
            <v>Otros productos minerales no metálicos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5.1.03.08.01</v>
          </cell>
          <cell r="B180" t="str">
            <v>Combustibles consumidos</v>
          </cell>
          <cell r="C180">
            <v>-417200</v>
          </cell>
          <cell r="D180">
            <v>402000</v>
          </cell>
          <cell r="E180">
            <v>0</v>
          </cell>
          <cell r="F180">
            <v>402000</v>
          </cell>
          <cell r="G180">
            <v>-819200</v>
          </cell>
        </row>
        <row r="181">
          <cell r="A181" t="str">
            <v>5.1.03.08.02</v>
          </cell>
          <cell r="B181" t="str">
            <v>Lubricantes consumidos</v>
          </cell>
          <cell r="C181">
            <v>0</v>
          </cell>
          <cell r="D181">
            <v>400</v>
          </cell>
          <cell r="E181">
            <v>0</v>
          </cell>
          <cell r="F181">
            <v>400</v>
          </cell>
          <cell r="G181">
            <v>-400</v>
          </cell>
        </row>
        <row r="182">
          <cell r="A182" t="str">
            <v>5.1.03.08.03</v>
          </cell>
          <cell r="B182" t="str">
            <v>Pinturas, lacas, barnices, diluyentes y absorbentes para pinturas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5.1.03.09.99</v>
          </cell>
          <cell r="B183" t="str">
            <v>Otros materiales y suministros de defensa, orden público, protección y seguridad consumidos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5.1.03.10.01</v>
          </cell>
          <cell r="B184" t="str">
            <v>Materiales para limpieza consumidos</v>
          </cell>
          <cell r="C184">
            <v>-75955.131903918431</v>
          </cell>
          <cell r="D184">
            <v>74349.443307661437</v>
          </cell>
          <cell r="E184">
            <v>0</v>
          </cell>
          <cell r="F184">
            <v>74349.443307661437</v>
          </cell>
          <cell r="G184">
            <v>-150304.57521157985</v>
          </cell>
        </row>
        <row r="185">
          <cell r="A185" t="str">
            <v>5.1.03.10.02</v>
          </cell>
          <cell r="B185" t="str">
            <v>Útiles de escritorio, oficina informática y enseñanza consumidos</v>
          </cell>
          <cell r="C185">
            <v>-84053.05428430927</v>
          </cell>
          <cell r="D185">
            <v>155480.48619568691</v>
          </cell>
          <cell r="E185">
            <v>0</v>
          </cell>
          <cell r="F185">
            <v>155480.48619568691</v>
          </cell>
          <cell r="G185">
            <v>-239533.54047999618</v>
          </cell>
        </row>
        <row r="186">
          <cell r="A186" t="str">
            <v>5.1.03.10.03</v>
          </cell>
          <cell r="B186" t="str">
            <v>Útiles destinados a actividades deportivas y recreativas consumidos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5.1.03.10.04</v>
          </cell>
          <cell r="B187" t="str">
            <v>Útiles de cocina y comedor consumidos</v>
          </cell>
          <cell r="C187">
            <v>-8255.4807259331628</v>
          </cell>
          <cell r="D187">
            <v>15556.048363204158</v>
          </cell>
          <cell r="E187">
            <v>0</v>
          </cell>
          <cell r="F187">
            <v>15556.048363204158</v>
          </cell>
          <cell r="G187">
            <v>-23811.529089137322</v>
          </cell>
        </row>
        <row r="188">
          <cell r="A188" t="str">
            <v>5.1.03.10.05</v>
          </cell>
          <cell r="B188" t="str">
            <v>Productos eléctricos y afines consumidos</v>
          </cell>
          <cell r="C188">
            <v>-913.56595366800389</v>
          </cell>
          <cell r="D188">
            <v>2189.9673000000003</v>
          </cell>
          <cell r="E188">
            <v>0</v>
          </cell>
          <cell r="F188">
            <v>2189.9673000000003</v>
          </cell>
          <cell r="G188">
            <v>-3103.5332536680044</v>
          </cell>
        </row>
        <row r="189">
          <cell r="A189" t="str">
            <v>5.1.03.10.07</v>
          </cell>
          <cell r="B189" t="str">
            <v>Otros repuestos y accesorios menores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5.1.03.10.99</v>
          </cell>
          <cell r="B190" t="str">
            <v>Productos y útiles varios no identificados precedentemente (.)</v>
          </cell>
          <cell r="C190">
            <v>0</v>
          </cell>
          <cell r="D190">
            <v>3161.64</v>
          </cell>
          <cell r="E190">
            <v>0</v>
          </cell>
          <cell r="F190">
            <v>3161.64</v>
          </cell>
          <cell r="G190">
            <v>-3161.64</v>
          </cell>
        </row>
        <row r="191">
          <cell r="A191" t="str">
            <v>5.1.04.01.01.01</v>
          </cell>
          <cell r="B191" t="str">
            <v>Depreciaciones de edificios</v>
          </cell>
          <cell r="C191">
            <v>-85106.777483333295</v>
          </cell>
          <cell r="D191">
            <v>85106.777483333295</v>
          </cell>
          <cell r="E191">
            <v>0</v>
          </cell>
          <cell r="F191">
            <v>85106.777483333295</v>
          </cell>
          <cell r="G191">
            <v>-170213.55496666659</v>
          </cell>
        </row>
        <row r="192">
          <cell r="A192" t="str">
            <v>5.1.04.01.01.02</v>
          </cell>
          <cell r="B192" t="str">
            <v>Depreciaciones de equipos de transporte, tracción y elevación</v>
          </cell>
          <cell r="C192">
            <v>-481168.54999999702</v>
          </cell>
          <cell r="D192">
            <v>481168.52000000299</v>
          </cell>
          <cell r="E192">
            <v>0</v>
          </cell>
          <cell r="F192">
            <v>481168.52000000299</v>
          </cell>
          <cell r="G192">
            <v>-962337.07000000007</v>
          </cell>
        </row>
        <row r="193">
          <cell r="A193" t="str">
            <v>5.1.04.01.01.03</v>
          </cell>
          <cell r="B193" t="str">
            <v>Depreciaciones de maquinarias y equipos especializados</v>
          </cell>
          <cell r="C193">
            <v>-1535.1299999999901</v>
          </cell>
          <cell r="D193">
            <v>1535.14</v>
          </cell>
          <cell r="E193">
            <v>0</v>
          </cell>
          <cell r="F193">
            <v>1535.14</v>
          </cell>
          <cell r="G193">
            <v>-3070.2699999999904</v>
          </cell>
        </row>
        <row r="194">
          <cell r="A194" t="str">
            <v>5.1.04.01.01.04</v>
          </cell>
          <cell r="B194" t="str">
            <v>Depreciaciones de equipos e instrumentos medicos, cientifico y de laboratorio</v>
          </cell>
          <cell r="C194">
            <v>-1346.0699999999899</v>
          </cell>
          <cell r="D194">
            <v>1346.08</v>
          </cell>
          <cell r="E194">
            <v>0</v>
          </cell>
          <cell r="F194">
            <v>1346.08</v>
          </cell>
          <cell r="G194">
            <v>-2692.1499999999896</v>
          </cell>
        </row>
        <row r="195">
          <cell r="A195" t="str">
            <v>5.1.04.01.01.05</v>
          </cell>
          <cell r="B195" t="str">
            <v>Depreciaciones de equipos y mobiliario de oficina y alojamiento</v>
          </cell>
          <cell r="C195">
            <v>-108793.549999996</v>
          </cell>
          <cell r="D195">
            <v>129907.350000001</v>
          </cell>
          <cell r="E195">
            <v>0</v>
          </cell>
          <cell r="F195">
            <v>129907.350000001</v>
          </cell>
          <cell r="G195">
            <v>-238700.899999997</v>
          </cell>
        </row>
        <row r="196">
          <cell r="A196" t="str">
            <v>5.1.04.01.01.06</v>
          </cell>
          <cell r="B196" t="str">
            <v>Depreciacion de equipos y mobiliarios educacional , deportivo y recreativo</v>
          </cell>
          <cell r="C196">
            <v>-37433.170000000697</v>
          </cell>
          <cell r="D196">
            <v>61.440000000000097</v>
          </cell>
          <cell r="E196">
            <v>0</v>
          </cell>
          <cell r="F196">
            <v>61.440000000000097</v>
          </cell>
          <cell r="G196">
            <v>-37494.610000000699</v>
          </cell>
        </row>
        <row r="197">
          <cell r="A197" t="str">
            <v>5.1.04.01.01.07</v>
          </cell>
          <cell r="B197" t="str">
            <v>Depreciacion de equipos de defensa y seguridad y orden publico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5.1.04.01.01.09</v>
          </cell>
          <cell r="B198" t="str">
            <v>Depreciaciones de equipos de computo</v>
          </cell>
          <cell r="C198">
            <v>-154269.349999998</v>
          </cell>
          <cell r="D198">
            <v>168552.55000000101</v>
          </cell>
          <cell r="E198">
            <v>0</v>
          </cell>
          <cell r="F198">
            <v>168552.55000000101</v>
          </cell>
          <cell r="G198">
            <v>-322821.89999999898</v>
          </cell>
        </row>
        <row r="199">
          <cell r="A199" t="str">
            <v>5.1.04.01.01.10</v>
          </cell>
          <cell r="B199" t="str">
            <v xml:space="preserve">Depreciacion de Electrodomesticos </v>
          </cell>
          <cell r="C199">
            <v>-68285.490000000194</v>
          </cell>
          <cell r="D199">
            <v>67836.380000000398</v>
          </cell>
          <cell r="E199">
            <v>0</v>
          </cell>
          <cell r="F199">
            <v>67836.380000000398</v>
          </cell>
          <cell r="G199">
            <v>-136121.87000000058</v>
          </cell>
        </row>
        <row r="200">
          <cell r="A200" t="str">
            <v>5.1.04.01.01.11</v>
          </cell>
          <cell r="B200" t="str">
            <v>Depreciaciones de muebles de alojamiento</v>
          </cell>
          <cell r="C200">
            <v>-1109.1100000000299</v>
          </cell>
          <cell r="D200">
            <v>1109.1199999999999</v>
          </cell>
          <cell r="E200">
            <v>0</v>
          </cell>
          <cell r="F200">
            <v>1109.1199999999999</v>
          </cell>
          <cell r="G200">
            <v>-2218.2300000000296</v>
          </cell>
        </row>
        <row r="201">
          <cell r="A201" t="str">
            <v>5.1.04.01.01.12</v>
          </cell>
          <cell r="B201" t="str">
            <v xml:space="preserve">Depreciaciones de Otros equipos y mobiliario de oficina y alojamiento </v>
          </cell>
          <cell r="C201">
            <v>0</v>
          </cell>
          <cell r="D201">
            <v>37371.74</v>
          </cell>
          <cell r="E201">
            <v>0</v>
          </cell>
          <cell r="F201">
            <v>37371.74</v>
          </cell>
          <cell r="G201">
            <v>-37371.74</v>
          </cell>
        </row>
        <row r="202">
          <cell r="A202" t="str">
            <v>5.1.04.01.01.13</v>
          </cell>
          <cell r="B202" t="str">
            <v>Camaras fotograficas y video</v>
          </cell>
          <cell r="C202">
            <v>-24004.48</v>
          </cell>
          <cell r="D202">
            <v>24004.48</v>
          </cell>
          <cell r="E202">
            <v>0</v>
          </cell>
          <cell r="F202">
            <v>24004.48</v>
          </cell>
          <cell r="G202">
            <v>-48008.959999999999</v>
          </cell>
        </row>
        <row r="203">
          <cell r="A203" t="str">
            <v>5.1.04.01.01.14</v>
          </cell>
          <cell r="B203" t="str">
            <v>Sistemas de aire acondicionado, calefaccion y refrigeracion industrial y comercial- Depreciacion</v>
          </cell>
          <cell r="C203">
            <v>-552.26999999999703</v>
          </cell>
          <cell r="D203">
            <v>552.27</v>
          </cell>
          <cell r="E203">
            <v>0</v>
          </cell>
          <cell r="F203">
            <v>552.27</v>
          </cell>
          <cell r="G203">
            <v>-1104.539999999997</v>
          </cell>
        </row>
        <row r="204">
          <cell r="A204" t="str">
            <v>5.1.04.01.01.15</v>
          </cell>
          <cell r="B204" t="str">
            <v>Equipos de comunicación, telecomunicaciones y señalamiento- Deprecaicion acumulada</v>
          </cell>
          <cell r="C204">
            <v>-28807.93</v>
          </cell>
          <cell r="D204">
            <v>28807.93</v>
          </cell>
          <cell r="E204">
            <v>0</v>
          </cell>
          <cell r="F204">
            <v>28807.93</v>
          </cell>
          <cell r="G204">
            <v>-57615.86</v>
          </cell>
        </row>
        <row r="205">
          <cell r="A205" t="str">
            <v>5.1.04.01.01.16</v>
          </cell>
          <cell r="B205" t="str">
            <v>Equipos de generacion electrica, aparatos y accesorios electricos- Depreciaciones acumuladas</v>
          </cell>
          <cell r="C205">
            <v>-511.83999999999799</v>
          </cell>
          <cell r="D205">
            <v>511.84</v>
          </cell>
          <cell r="E205">
            <v>0</v>
          </cell>
          <cell r="F205">
            <v>511.84</v>
          </cell>
          <cell r="G205">
            <v>-1023.679999999998</v>
          </cell>
        </row>
        <row r="206">
          <cell r="A206" t="str">
            <v>5.1.04.01.01.99</v>
          </cell>
          <cell r="B206" t="str">
            <v>Depreciaciones de otras propiedades, planta y equipos</v>
          </cell>
          <cell r="C206">
            <v>-796.47999999981403</v>
          </cell>
          <cell r="D206">
            <v>832.00000000015848</v>
          </cell>
          <cell r="E206">
            <v>0</v>
          </cell>
          <cell r="F206">
            <v>832.00000000015848</v>
          </cell>
          <cell r="G206">
            <v>-1628.4799999999725</v>
          </cell>
        </row>
        <row r="207">
          <cell r="A207" t="str">
            <v>5.1.04.02.05.03</v>
          </cell>
          <cell r="B207" t="str">
            <v>Amortizaciones de programas de informática y base de datos</v>
          </cell>
          <cell r="C207">
            <v>-212817.65999999701</v>
          </cell>
          <cell r="D207">
            <v>208685.80000000101</v>
          </cell>
          <cell r="E207">
            <v>0</v>
          </cell>
          <cell r="F207">
            <v>208685.80000000101</v>
          </cell>
          <cell r="G207">
            <v>-421503.45999999798</v>
          </cell>
        </row>
        <row r="208">
          <cell r="A208" t="str">
            <v>5.1.05.01.01</v>
          </cell>
          <cell r="B208" t="str">
            <v>Deterioro y pérdidas de alimentos y productos agroforestales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5.1.05.01.02</v>
          </cell>
          <cell r="B209" t="str">
            <v>Deterioro y pérdidas de textiles y vestuarios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5.1.05.01.03</v>
          </cell>
          <cell r="B210" t="str">
            <v>Deterioro y pérdidas de productos de papel, cartón e impresos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 t="str">
            <v>5.1.05.01.04</v>
          </cell>
          <cell r="B211" t="str">
            <v>Deterioro y pérdidas de materiales y útiles médicos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5.1.06.01.01.06</v>
          </cell>
          <cell r="B212" t="str">
            <v>Deterioro de equipos y mobiliarios de oficina y alojamiento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5.1.07.01.03</v>
          </cell>
          <cell r="B213" t="str">
            <v>Otros gastos operativos de instituciones empresariales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5.2.01.01.01.02</v>
          </cell>
          <cell r="B214" t="str">
            <v>Ayudas a hogares y personas</v>
          </cell>
          <cell r="C214">
            <v>0</v>
          </cell>
          <cell r="D214">
            <v>333600</v>
          </cell>
          <cell r="E214">
            <v>0</v>
          </cell>
          <cell r="F214">
            <v>333600</v>
          </cell>
          <cell r="G214">
            <v>-333600</v>
          </cell>
        </row>
        <row r="215">
          <cell r="A215" t="str">
            <v>5.2.01.04.01</v>
          </cell>
          <cell r="B215" t="str">
            <v>Subvenciones a empresas del sector privado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5.2.01.04.02</v>
          </cell>
          <cell r="B216" t="str">
            <v>Subvenciones a empresas y cuasiempresas públicas no financieras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5.2.01.04.03</v>
          </cell>
          <cell r="B217" t="str">
            <v>Subvenciones a instituciones públicas financieras no monetarias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5.2.01.04.04</v>
          </cell>
          <cell r="B218" t="str">
            <v>Subvenciones a instituciones públicas financieras monetarias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 t="str">
            <v>5.4.03.01.03.03</v>
          </cell>
          <cell r="B219" t="str">
            <v>Pérdidas por deterioro de otros ingresos sin contraprestación a cobrar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 t="str">
            <v>5.4.09.99</v>
          </cell>
          <cell r="B220" t="str">
            <v>Otros gastos financieros varios</v>
          </cell>
          <cell r="C220">
            <v>-3024.4999999999995</v>
          </cell>
          <cell r="D220">
            <v>1334.8400000000001</v>
          </cell>
          <cell r="E220">
            <v>0</v>
          </cell>
          <cell r="F220">
            <v>1334.8400000000001</v>
          </cell>
          <cell r="G220">
            <v>-4359.34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5974-A25E-4F33-8911-64181807FFFD}">
  <sheetPr>
    <tabColor rgb="FFFFC000"/>
  </sheetPr>
  <dimension ref="A8:O457"/>
  <sheetViews>
    <sheetView tabSelected="1" view="pageBreakPreview" zoomScaleNormal="100" zoomScaleSheetLayoutView="100" workbookViewId="0">
      <selection activeCell="I194" sqref="I194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  <c r="I8" s="2" t="s">
        <v>1</v>
      </c>
    </row>
    <row r="9" spans="1:12" x14ac:dyDescent="0.25">
      <c r="A9" s="1" t="s">
        <v>2</v>
      </c>
      <c r="B9" s="1"/>
      <c r="C9" s="1"/>
      <c r="D9" s="1"/>
      <c r="E9" s="1"/>
      <c r="L9" s="4"/>
    </row>
    <row r="10" spans="1:12" x14ac:dyDescent="0.25">
      <c r="A10" s="1" t="s">
        <v>3</v>
      </c>
      <c r="B10" s="1"/>
      <c r="C10" s="1"/>
      <c r="D10" s="1"/>
      <c r="E10" s="1"/>
      <c r="L10" s="4"/>
    </row>
    <row r="11" spans="1:12" x14ac:dyDescent="0.25">
      <c r="A11" s="1" t="s">
        <v>4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5</v>
      </c>
      <c r="C16" s="6"/>
      <c r="D16" s="12"/>
      <c r="E16" s="13">
        <f>E17+E82</f>
        <v>137817267.17452222</v>
      </c>
      <c r="H16" s="14"/>
      <c r="I16" s="14"/>
      <c r="L16" s="4"/>
    </row>
    <row r="17" spans="1:12" x14ac:dyDescent="0.25">
      <c r="A17" s="10">
        <v>1.1000000000000001</v>
      </c>
      <c r="B17" s="11" t="s">
        <v>6</v>
      </c>
      <c r="C17" s="6"/>
      <c r="D17" s="8"/>
      <c r="E17" s="15">
        <f>E18</f>
        <v>64291070.829488888</v>
      </c>
      <c r="G17" s="14"/>
      <c r="H17" s="14"/>
      <c r="I17" s="14"/>
      <c r="L17" s="4"/>
    </row>
    <row r="18" spans="1:12" x14ac:dyDescent="0.25">
      <c r="A18" s="16" t="s">
        <v>7</v>
      </c>
      <c r="B18" s="17" t="s">
        <v>8</v>
      </c>
      <c r="C18" s="18"/>
      <c r="D18" s="8"/>
      <c r="E18" s="19">
        <f>E19+E23+E36+E68+E65</f>
        <v>64291070.829488888</v>
      </c>
      <c r="L18" s="4"/>
    </row>
    <row r="19" spans="1:12" x14ac:dyDescent="0.25">
      <c r="A19" s="16" t="s">
        <v>9</v>
      </c>
      <c r="B19" s="17" t="s">
        <v>10</v>
      </c>
      <c r="C19" s="7"/>
      <c r="D19" s="19">
        <f>D20</f>
        <v>130000</v>
      </c>
      <c r="E19" s="19">
        <f>+D20</f>
        <v>130000</v>
      </c>
      <c r="H19" s="14"/>
      <c r="K19" s="20"/>
      <c r="L19" s="4"/>
    </row>
    <row r="20" spans="1:12" x14ac:dyDescent="0.25">
      <c r="A20" s="21" t="s">
        <v>11</v>
      </c>
      <c r="B20" s="22" t="s">
        <v>12</v>
      </c>
      <c r="C20" s="7"/>
      <c r="D20" s="23">
        <f>SUM(D21:D22)</f>
        <v>130000</v>
      </c>
      <c r="E20" s="23"/>
      <c r="L20" s="4"/>
    </row>
    <row r="21" spans="1:12" x14ac:dyDescent="0.25">
      <c r="A21" s="21" t="s">
        <v>13</v>
      </c>
      <c r="B21" s="22" t="s">
        <v>14</v>
      </c>
      <c r="C21" s="7"/>
      <c r="D21" s="23">
        <f>+IFERROR(VLOOKUP(A21,'[1]BALANCE DE COMPROBACION'!$A$4:$G$220,7,FALSE),0)</f>
        <v>0</v>
      </c>
      <c r="E21" s="23"/>
      <c r="L21" s="4"/>
    </row>
    <row r="22" spans="1:12" x14ac:dyDescent="0.25">
      <c r="A22" s="21" t="s">
        <v>15</v>
      </c>
      <c r="B22" s="22" t="s">
        <v>16</v>
      </c>
      <c r="C22" s="24"/>
      <c r="D22" s="23">
        <f>+IFERROR(VLOOKUP(A22,'[1]BALANCE DE COMPROBACION'!$A$4:$G$220,7,FALSE),0)</f>
        <v>130000</v>
      </c>
      <c r="E22" s="23"/>
      <c r="L22" s="4"/>
    </row>
    <row r="23" spans="1:12" x14ac:dyDescent="0.25">
      <c r="A23" s="16" t="s">
        <v>17</v>
      </c>
      <c r="B23" s="11" t="s">
        <v>18</v>
      </c>
      <c r="C23" s="25"/>
      <c r="D23" s="8"/>
      <c r="E23" s="19">
        <f>D24+D29</f>
        <v>52279486.959999986</v>
      </c>
      <c r="H23" s="14"/>
      <c r="L23" s="4"/>
    </row>
    <row r="24" spans="1:12" x14ac:dyDescent="0.25">
      <c r="A24" s="16" t="s">
        <v>19</v>
      </c>
      <c r="B24" s="11" t="s">
        <v>20</v>
      </c>
      <c r="C24" s="25"/>
      <c r="D24" s="26">
        <f>D25</f>
        <v>46100905.799999982</v>
      </c>
      <c r="E24" s="19"/>
      <c r="H24" s="14"/>
      <c r="L24" s="4"/>
    </row>
    <row r="25" spans="1:12" ht="25.5" x14ac:dyDescent="0.25">
      <c r="A25" s="21" t="s">
        <v>21</v>
      </c>
      <c r="B25" s="11" t="s">
        <v>22</v>
      </c>
      <c r="C25" s="25"/>
      <c r="D25" s="26">
        <f>SUM(D26:D28)</f>
        <v>46100905.799999982</v>
      </c>
      <c r="E25" s="19"/>
      <c r="H25" s="14"/>
      <c r="L25" s="4"/>
    </row>
    <row r="26" spans="1:12" ht="25.5" x14ac:dyDescent="0.25">
      <c r="A26" s="21" t="s">
        <v>23</v>
      </c>
      <c r="B26" s="27" t="s">
        <v>24</v>
      </c>
      <c r="C26" s="25"/>
      <c r="D26" s="23">
        <f>+IFERROR(VLOOKUP(A26,'[1]BALANCE DE COMPROBACION'!$A$4:$G$220,7,FALSE),0)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25</v>
      </c>
      <c r="B27" s="27" t="s">
        <v>26</v>
      </c>
      <c r="C27" s="25"/>
      <c r="D27" s="23">
        <f>+IFERROR(VLOOKUP(A27,'[1]BALANCE DE COMPROBACION'!$A$4:$G$220,7,FALSE),0)</f>
        <v>41139078.999999985</v>
      </c>
      <c r="E27" s="19"/>
      <c r="H27" s="14"/>
      <c r="J27" s="29"/>
      <c r="L27" s="4"/>
    </row>
    <row r="28" spans="1:12" ht="25.5" x14ac:dyDescent="0.25">
      <c r="A28" s="21" t="s">
        <v>27</v>
      </c>
      <c r="B28" s="27" t="s">
        <v>28</v>
      </c>
      <c r="C28" s="25"/>
      <c r="D28" s="23">
        <f>+IFERROR(VLOOKUP(A28,'[1]BALANCE DE COMPROBACION'!$A$4:$G$220,7,FALSE),0)</f>
        <v>4911826.8</v>
      </c>
      <c r="E28" s="19"/>
      <c r="H28" s="14"/>
      <c r="I28" s="14"/>
      <c r="J28" s="29"/>
      <c r="L28" s="4"/>
    </row>
    <row r="29" spans="1:12" x14ac:dyDescent="0.25">
      <c r="A29" s="16" t="s">
        <v>29</v>
      </c>
      <c r="B29" s="11" t="s">
        <v>30</v>
      </c>
      <c r="C29" s="25"/>
      <c r="D29" s="26">
        <f>D30+D32</f>
        <v>6178581.1600000048</v>
      </c>
      <c r="E29" s="7"/>
      <c r="K29" s="20"/>
      <c r="L29" s="4"/>
    </row>
    <row r="30" spans="1:12" x14ac:dyDescent="0.25">
      <c r="A30" s="21" t="s">
        <v>31</v>
      </c>
      <c r="B30" s="11" t="s">
        <v>32</v>
      </c>
      <c r="C30" s="25"/>
      <c r="D30" s="26">
        <f>D31</f>
        <v>311258.8</v>
      </c>
      <c r="E30" s="7"/>
      <c r="J30" s="29"/>
      <c r="K30" s="20"/>
      <c r="L30" s="4"/>
    </row>
    <row r="31" spans="1:12" x14ac:dyDescent="0.25">
      <c r="A31" s="21" t="s">
        <v>33</v>
      </c>
      <c r="B31" s="22" t="s">
        <v>34</v>
      </c>
      <c r="C31" s="25"/>
      <c r="D31" s="23">
        <f>+IFERROR(VLOOKUP(A31,'[1]BALANCE DE COMPROBACION'!$A$4:$G$220,7,FALSE),0)</f>
        <v>311258.8</v>
      </c>
      <c r="E31" s="7"/>
      <c r="K31" s="20"/>
      <c r="L31" s="30"/>
    </row>
    <row r="32" spans="1:12" ht="25.5" x14ac:dyDescent="0.25">
      <c r="A32" s="21" t="s">
        <v>35</v>
      </c>
      <c r="B32" s="11" t="s">
        <v>36</v>
      </c>
      <c r="C32" s="25"/>
      <c r="D32" s="26">
        <f>D33+D34</f>
        <v>5867322.360000005</v>
      </c>
      <c r="E32" s="7"/>
      <c r="K32" s="20"/>
      <c r="L32" s="4"/>
    </row>
    <row r="33" spans="1:15" x14ac:dyDescent="0.25">
      <c r="A33" s="21" t="s">
        <v>37</v>
      </c>
      <c r="B33" s="22" t="s">
        <v>38</v>
      </c>
      <c r="C33" s="31"/>
      <c r="D33" s="23">
        <f>+IFERROR(VLOOKUP(A33,'[1]BALANCE DE COMPROBACION'!$A$4:$G$220,7,FALSE),0)</f>
        <v>21126.880000000001</v>
      </c>
      <c r="E33" s="7"/>
      <c r="K33" s="20"/>
      <c r="L33" s="4"/>
    </row>
    <row r="34" spans="1:15" x14ac:dyDescent="0.25">
      <c r="A34" s="21" t="s">
        <v>39</v>
      </c>
      <c r="B34" s="22" t="s">
        <v>40</v>
      </c>
      <c r="C34" s="31"/>
      <c r="D34" s="23">
        <f>+IFERROR(VLOOKUP(A34,'[1]BALANCE DE COMPROBACION'!$A$4:$G$220,7,FALSE),0)</f>
        <v>5846195.4800000051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41</v>
      </c>
      <c r="B36" s="11" t="s">
        <v>42</v>
      </c>
      <c r="C36" s="24"/>
      <c r="D36" s="24"/>
      <c r="E36" s="19">
        <f>D37+D54</f>
        <v>8417587.7899999991</v>
      </c>
      <c r="L36" s="4"/>
    </row>
    <row r="37" spans="1:15" x14ac:dyDescent="0.25">
      <c r="A37" s="21" t="s">
        <v>43</v>
      </c>
      <c r="B37" s="11" t="s">
        <v>44</v>
      </c>
      <c r="C37" s="6"/>
      <c r="D37" s="15">
        <f>D38+D39+D40+D41+D42+D43+D44+D45+D46+D47+D48+D49+D50+D51+D52</f>
        <v>931675.83000000007</v>
      </c>
      <c r="E37" s="7"/>
      <c r="L37" s="4"/>
    </row>
    <row r="38" spans="1:15" x14ac:dyDescent="0.25">
      <c r="A38" s="21" t="s">
        <v>45</v>
      </c>
      <c r="B38" s="27" t="s">
        <v>46</v>
      </c>
      <c r="C38" s="23"/>
      <c r="D38" s="23">
        <f>+IFERROR(VLOOKUP(A38,'[1]BALANCE DE COMPROBACION'!$A$4:$G$220,7,FALSE),0)</f>
        <v>3870.58</v>
      </c>
      <c r="E38" s="19"/>
      <c r="L38" s="4"/>
    </row>
    <row r="39" spans="1:15" x14ac:dyDescent="0.25">
      <c r="A39" s="21" t="s">
        <v>47</v>
      </c>
      <c r="B39" s="27" t="s">
        <v>48</v>
      </c>
      <c r="C39" s="24"/>
      <c r="D39" s="23">
        <f>+IFERROR(VLOOKUP(A39,'[1]BALANCE DE COMPROBACION'!$A$4:$G$220,7,FALSE),0)</f>
        <v>21860.25</v>
      </c>
      <c r="E39" s="24"/>
      <c r="L39" s="4"/>
    </row>
    <row r="40" spans="1:15" x14ac:dyDescent="0.25">
      <c r="A40" s="21" t="s">
        <v>49</v>
      </c>
      <c r="B40" s="27" t="s">
        <v>50</v>
      </c>
      <c r="C40" s="25"/>
      <c r="D40" s="23">
        <f>+IFERROR(VLOOKUP(A40,'[1]BALANCE DE COMPROBACION'!$A$4:$G$220,7,FALSE),0)</f>
        <v>271500</v>
      </c>
      <c r="E40" s="24"/>
      <c r="L40" s="4"/>
    </row>
    <row r="41" spans="1:15" x14ac:dyDescent="0.25">
      <c r="A41" s="21" t="s">
        <v>51</v>
      </c>
      <c r="B41" s="27" t="s">
        <v>52</v>
      </c>
      <c r="C41" s="24"/>
      <c r="D41" s="23">
        <f>+IFERROR(VLOOKUP(A41,'[1]BALANCE DE COMPROBACION'!$A$4:$G$220,7,FALSE),0)</f>
        <v>15540</v>
      </c>
      <c r="E41" s="24"/>
      <c r="L41" s="4"/>
    </row>
    <row r="42" spans="1:15" x14ac:dyDescent="0.25">
      <c r="A42" s="21" t="s">
        <v>53</v>
      </c>
      <c r="B42" s="27" t="s">
        <v>54</v>
      </c>
      <c r="C42" s="25"/>
      <c r="D42" s="23">
        <f>+IFERROR(VLOOKUP(A42,'[1]BALANCE DE COMPROBACION'!$A$4:$G$220,7,FALSE),0)</f>
        <v>14905</v>
      </c>
      <c r="E42" s="24"/>
      <c r="L42" s="4"/>
    </row>
    <row r="43" spans="1:15" x14ac:dyDescent="0.25">
      <c r="A43" s="21" t="s">
        <v>55</v>
      </c>
      <c r="B43" s="27" t="s">
        <v>56</v>
      </c>
      <c r="C43" s="23"/>
      <c r="D43" s="23">
        <f>+IFERROR(VLOOKUP(A43,'[1]BALANCE DE COMPROBACION'!$A$4:$G$220,7,FALSE),0)</f>
        <v>90000</v>
      </c>
      <c r="E43" s="19"/>
      <c r="K43" s="3"/>
      <c r="L43" s="4"/>
    </row>
    <row r="44" spans="1:15" x14ac:dyDescent="0.25">
      <c r="A44" s="21" t="s">
        <v>57</v>
      </c>
      <c r="B44" s="27" t="s">
        <v>58</v>
      </c>
      <c r="C44" s="23"/>
      <c r="D44" s="23">
        <f>+IFERROR(VLOOKUP(A44,'[1]BALANCE DE COMPROBACION'!$A$4:$G$220,7,FALSE),0)</f>
        <v>60000</v>
      </c>
      <c r="E44" s="19"/>
      <c r="K44" s="3"/>
      <c r="L44" s="4"/>
    </row>
    <row r="45" spans="1:15" x14ac:dyDescent="0.25">
      <c r="A45" s="21" t="s">
        <v>59</v>
      </c>
      <c r="B45" s="27" t="s">
        <v>60</v>
      </c>
      <c r="C45" s="23"/>
      <c r="D45" s="23">
        <f>+IFERROR(VLOOKUP(A45,'[1]BALANCE DE COMPROBACION'!$A$4:$G$220,7,FALSE),0)</f>
        <v>70000</v>
      </c>
      <c r="E45" s="19"/>
      <c r="K45" s="3"/>
      <c r="L45" s="4"/>
      <c r="O45" s="4"/>
    </row>
    <row r="46" spans="1:15" x14ac:dyDescent="0.25">
      <c r="A46" s="21" t="s">
        <v>61</v>
      </c>
      <c r="B46" s="27" t="s">
        <v>62</v>
      </c>
      <c r="C46" s="23"/>
      <c r="D46" s="23">
        <f>+IFERROR(VLOOKUP(A46,'[1]BALANCE DE COMPROBACION'!$A$4:$G$220,7,FALSE),0)</f>
        <v>40000</v>
      </c>
      <c r="E46" s="19"/>
      <c r="K46" s="29"/>
      <c r="L46" s="4"/>
      <c r="O46" s="4"/>
    </row>
    <row r="47" spans="1:15" x14ac:dyDescent="0.25">
      <c r="A47" s="21" t="s">
        <v>63</v>
      </c>
      <c r="B47" s="34" t="s">
        <v>64</v>
      </c>
      <c r="C47" s="35"/>
      <c r="D47" s="23">
        <f>+IFERROR(VLOOKUP(A47,'[1]BALANCE DE COMPROBACION'!$A$4:$G$220,7,FALSE),0)</f>
        <v>30000</v>
      </c>
      <c r="E47" s="19"/>
      <c r="L47" s="4"/>
      <c r="O47" s="4"/>
    </row>
    <row r="48" spans="1:15" x14ac:dyDescent="0.25">
      <c r="A48" s="21" t="s">
        <v>65</v>
      </c>
      <c r="B48" s="34" t="s">
        <v>66</v>
      </c>
      <c r="C48" s="35"/>
      <c r="D48" s="23">
        <f>+IFERROR(VLOOKUP(A48,'[1]BALANCE DE COMPROBACION'!$A$4:$G$220,7,FALSE),0)</f>
        <v>75000</v>
      </c>
      <c r="E48" s="19"/>
      <c r="L48" s="4"/>
      <c r="O48" s="4"/>
    </row>
    <row r="49" spans="1:15" x14ac:dyDescent="0.25">
      <c r="A49" s="21" t="s">
        <v>67</v>
      </c>
      <c r="B49" s="36" t="s">
        <v>68</v>
      </c>
      <c r="C49" s="37"/>
      <c r="D49" s="23">
        <f>+IFERROR(VLOOKUP(A49,'[1]BALANCE DE COMPROBACION'!$A$4:$G$220,7,FALSE),0)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69</v>
      </c>
      <c r="B50" s="36" t="s">
        <v>70</v>
      </c>
      <c r="C50" s="37"/>
      <c r="D50" s="23">
        <f>+IFERROR(VLOOKUP(A50,'[1]BALANCE DE COMPROBACION'!$A$4:$G$220,7,FALSE),0)</f>
        <v>51000</v>
      </c>
      <c r="E50" s="40"/>
      <c r="G50" s="38"/>
      <c r="H50" s="38"/>
      <c r="L50" s="4"/>
    </row>
    <row r="51" spans="1:15" x14ac:dyDescent="0.25">
      <c r="A51" s="21" t="s">
        <v>71</v>
      </c>
      <c r="B51" s="36" t="s">
        <v>72</v>
      </c>
      <c r="C51" s="37"/>
      <c r="D51" s="23">
        <f>+IFERROR(VLOOKUP(A51,'[1]BALANCE DE COMPROBACION'!$A$4:$G$220,7,FALSE),0)</f>
        <v>36000</v>
      </c>
      <c r="E51" s="24"/>
      <c r="G51" s="38"/>
      <c r="H51" s="38"/>
      <c r="L51" s="4"/>
    </row>
    <row r="52" spans="1:15" x14ac:dyDescent="0.25">
      <c r="A52" s="21" t="s">
        <v>73</v>
      </c>
      <c r="B52" s="36" t="s">
        <v>74</v>
      </c>
      <c r="C52" s="37"/>
      <c r="D52" s="23">
        <f>+IFERROR(VLOOKUP(A52,'[1]BALANCE DE COMPROBACION'!$A$4:$G$220,7,FALSE),0)</f>
        <v>116000</v>
      </c>
      <c r="E52" s="24"/>
      <c r="G52" s="38"/>
      <c r="H52" s="38"/>
      <c r="L52" s="4"/>
    </row>
    <row r="53" spans="1:15" x14ac:dyDescent="0.25">
      <c r="A53" s="21"/>
      <c r="B53" s="36"/>
      <c r="C53" s="37"/>
      <c r="D53" s="35"/>
      <c r="E53" s="24"/>
      <c r="G53" s="38"/>
      <c r="H53" s="38"/>
      <c r="L53" s="4"/>
    </row>
    <row r="54" spans="1:15" x14ac:dyDescent="0.25">
      <c r="A54" s="16" t="s">
        <v>75</v>
      </c>
      <c r="B54" s="11" t="s">
        <v>76</v>
      </c>
      <c r="C54" s="24"/>
      <c r="D54" s="19">
        <f>D55</f>
        <v>7485911.9599999981</v>
      </c>
      <c r="E54" s="7"/>
      <c r="G54" s="38"/>
      <c r="H54" s="38"/>
      <c r="L54" s="4"/>
    </row>
    <row r="55" spans="1:15" ht="25.5" x14ac:dyDescent="0.25">
      <c r="A55" s="16" t="s">
        <v>77</v>
      </c>
      <c r="B55" s="11" t="s">
        <v>78</v>
      </c>
      <c r="C55" s="24"/>
      <c r="D55" s="19">
        <f>D56</f>
        <v>7485911.9599999981</v>
      </c>
      <c r="E55" s="7"/>
      <c r="G55" s="38"/>
      <c r="H55" s="38"/>
      <c r="L55" s="4"/>
    </row>
    <row r="56" spans="1:15" ht="25.5" x14ac:dyDescent="0.25">
      <c r="A56" s="16" t="s">
        <v>79</v>
      </c>
      <c r="B56" s="11" t="s">
        <v>78</v>
      </c>
      <c r="C56" s="24"/>
      <c r="D56" s="19">
        <f>D57+D58</f>
        <v>7485911.9599999981</v>
      </c>
      <c r="E56" s="7"/>
      <c r="G56" s="38"/>
      <c r="H56" s="38"/>
      <c r="L56" s="4"/>
    </row>
    <row r="57" spans="1:15" x14ac:dyDescent="0.25">
      <c r="A57" s="21" t="s">
        <v>80</v>
      </c>
      <c r="B57" s="27" t="s">
        <v>81</v>
      </c>
      <c r="C57" s="24"/>
      <c r="D57" s="23">
        <f>+IFERROR(VLOOKUP(A57,'[1]BALANCE DE COMPROBACION'!$A$4:$G$220,7,FALSE),0)</f>
        <v>6571677.46</v>
      </c>
      <c r="E57" s="24"/>
      <c r="G57" s="38"/>
      <c r="H57" s="38"/>
      <c r="J57" t="s">
        <v>82</v>
      </c>
      <c r="L57"/>
    </row>
    <row r="58" spans="1:15" x14ac:dyDescent="0.25">
      <c r="A58" s="21" t="s">
        <v>83</v>
      </c>
      <c r="B58" s="27" t="s">
        <v>84</v>
      </c>
      <c r="C58" s="24"/>
      <c r="D58" s="23">
        <f>+IFERROR(VLOOKUP(A58,'[1]BALANCE DE COMPROBACION'!$A$4:$G$220,7,FALSE),0)</f>
        <v>914234.49999999849</v>
      </c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x14ac:dyDescent="0.25">
      <c r="A64" s="21"/>
      <c r="B64" s="27"/>
      <c r="C64" s="24"/>
      <c r="D64" s="23"/>
      <c r="E64" s="24"/>
      <c r="G64" s="38"/>
      <c r="H64" s="38"/>
      <c r="L64" s="4"/>
    </row>
    <row r="65" spans="1:12" ht="25.5" x14ac:dyDescent="0.25">
      <c r="A65" s="16" t="s">
        <v>85</v>
      </c>
      <c r="B65" s="11" t="s">
        <v>86</v>
      </c>
      <c r="C65" s="24"/>
      <c r="D65" s="23"/>
      <c r="E65" s="19">
        <f>+D66</f>
        <v>0</v>
      </c>
      <c r="G65" s="38"/>
      <c r="H65" s="38"/>
      <c r="J65" s="20"/>
      <c r="L65"/>
    </row>
    <row r="66" spans="1:12" ht="38.25" x14ac:dyDescent="0.25">
      <c r="A66" s="21" t="s">
        <v>87</v>
      </c>
      <c r="B66" s="27" t="s">
        <v>88</v>
      </c>
      <c r="C66" s="24"/>
      <c r="D66" s="23">
        <f>+IFERROR(VLOOKUP(A66,'[1]BALANCE DE COMPROBACION'!$A$4:$G$220,7,FALSE),0)</f>
        <v>0</v>
      </c>
      <c r="E66" s="24"/>
      <c r="G66" s="38"/>
      <c r="H66" s="38"/>
      <c r="J66" s="20"/>
      <c r="L66"/>
    </row>
    <row r="67" spans="1:12" x14ac:dyDescent="0.25">
      <c r="A67" s="21"/>
      <c r="B67" s="27"/>
      <c r="C67" s="24"/>
      <c r="D67" s="23">
        <f>+IFERROR(VLOOKUP(A67,'[1]BALANCE DE COMPROBACION'!$A$4:$G$220,7,FALSE),0)</f>
        <v>0</v>
      </c>
      <c r="E67" s="24"/>
      <c r="G67" s="38"/>
      <c r="H67" s="38"/>
      <c r="J67" s="20"/>
      <c r="L67"/>
    </row>
    <row r="68" spans="1:12" x14ac:dyDescent="0.25">
      <c r="A68" s="16" t="s">
        <v>89</v>
      </c>
      <c r="B68" s="11" t="s">
        <v>90</v>
      </c>
      <c r="C68" s="24"/>
      <c r="D68" s="23">
        <f>+IFERROR(VLOOKUP(A68,'[1]BALANCE DE COMPROBACION'!$A$4:$G$220,7,FALSE),0)</f>
        <v>0</v>
      </c>
      <c r="E68" s="19">
        <f>+D69+D79</f>
        <v>3463996.0794889028</v>
      </c>
      <c r="G68" s="38"/>
      <c r="H68" s="38"/>
      <c r="I68" s="38"/>
      <c r="L68" s="4"/>
    </row>
    <row r="69" spans="1:12" ht="25.5" x14ac:dyDescent="0.25">
      <c r="A69" s="21" t="s">
        <v>91</v>
      </c>
      <c r="B69" s="27" t="s">
        <v>92</v>
      </c>
      <c r="C69" s="41"/>
      <c r="D69" s="23">
        <f>+IFERROR(VLOOKUP(A69,'[1]BALANCE DE COMPROBACION'!$A$4:$G$220,7,FALSE),0)</f>
        <v>3463996.0794889028</v>
      </c>
      <c r="E69" s="24"/>
      <c r="G69" s="38"/>
      <c r="H69" s="38"/>
      <c r="I69" s="14"/>
      <c r="J69" s="20"/>
      <c r="L69" s="4"/>
    </row>
    <row r="70" spans="1:12" hidden="1" x14ac:dyDescent="0.25">
      <c r="A70" s="16" t="s">
        <v>93</v>
      </c>
      <c r="B70" s="11" t="s">
        <v>94</v>
      </c>
      <c r="C70" s="24"/>
      <c r="D70" s="23">
        <f>D71</f>
        <v>0</v>
      </c>
      <c r="E70" s="24"/>
      <c r="G70" s="38"/>
      <c r="H70" s="38"/>
      <c r="L70" s="4"/>
    </row>
    <row r="71" spans="1:12" hidden="1" x14ac:dyDescent="0.25">
      <c r="A71" s="21" t="s">
        <v>95</v>
      </c>
      <c r="B71" s="27" t="s">
        <v>94</v>
      </c>
      <c r="C71" s="24"/>
      <c r="D71" s="23">
        <f>+IFERROR(VLOOKUP(A71,'[1]BALANCE DE COMPROBACION'!$A$4:$G$220,7,FALSE),0)</f>
        <v>0</v>
      </c>
      <c r="E71" s="24"/>
      <c r="G71" s="38"/>
      <c r="H71" s="38"/>
      <c r="L71" s="4"/>
    </row>
    <row r="72" spans="1:12" hidden="1" x14ac:dyDescent="0.25">
      <c r="A72" s="16" t="s">
        <v>96</v>
      </c>
      <c r="B72" s="11" t="s">
        <v>97</v>
      </c>
      <c r="C72" s="24"/>
      <c r="D72" s="23">
        <f>D73</f>
        <v>0</v>
      </c>
      <c r="E72" s="24"/>
      <c r="G72" s="38"/>
      <c r="H72" s="38"/>
      <c r="L72" s="4"/>
    </row>
    <row r="73" spans="1:12" hidden="1" x14ac:dyDescent="0.25">
      <c r="A73" s="21" t="s">
        <v>98</v>
      </c>
      <c r="B73" s="27" t="s">
        <v>97</v>
      </c>
      <c r="C73" s="24"/>
      <c r="D73" s="23">
        <f>+IFERROR(VLOOKUP(A73,'[1]BALANCE DE COMPROBACION'!$A$4:$G$220,7,FALSE),0)</f>
        <v>0</v>
      </c>
      <c r="E73" s="24"/>
      <c r="G73" s="38"/>
      <c r="H73" s="38"/>
      <c r="L73" s="4"/>
    </row>
    <row r="74" spans="1:12" hidden="1" x14ac:dyDescent="0.25">
      <c r="A74" s="16" t="s">
        <v>99</v>
      </c>
      <c r="B74" s="11" t="s">
        <v>100</v>
      </c>
      <c r="C74" s="24"/>
      <c r="D74" s="23">
        <f>D75</f>
        <v>0</v>
      </c>
      <c r="E74" s="24"/>
      <c r="G74" s="38"/>
      <c r="H74" s="38"/>
      <c r="L74" s="4"/>
    </row>
    <row r="75" spans="1:12" hidden="1" x14ac:dyDescent="0.25">
      <c r="A75" s="21" t="s">
        <v>101</v>
      </c>
      <c r="B75" s="27" t="s">
        <v>100</v>
      </c>
      <c r="C75" s="24"/>
      <c r="D75" s="23">
        <f>+IFERROR(VLOOKUP(A75,'[1]BALANCE DE COMPROBACION'!$A$4:$G$220,7,FALSE),0)</f>
        <v>0</v>
      </c>
      <c r="E75" s="24"/>
      <c r="G75" s="38"/>
      <c r="H75" s="38"/>
      <c r="L75" s="4"/>
    </row>
    <row r="76" spans="1:12" hidden="1" x14ac:dyDescent="0.25">
      <c r="A76" s="16" t="s">
        <v>102</v>
      </c>
      <c r="B76" s="11" t="s">
        <v>103</v>
      </c>
      <c r="C76" s="24"/>
      <c r="D76" s="23">
        <f>+D77</f>
        <v>0</v>
      </c>
      <c r="E76" s="24"/>
      <c r="G76" s="38"/>
      <c r="H76" s="38"/>
      <c r="I76" s="38"/>
      <c r="L76" s="4"/>
    </row>
    <row r="77" spans="1:12" hidden="1" x14ac:dyDescent="0.25">
      <c r="A77" s="21" t="s">
        <v>104</v>
      </c>
      <c r="B77" s="27" t="s">
        <v>103</v>
      </c>
      <c r="C77" s="24"/>
      <c r="D77" s="23">
        <f>+IFERROR(VLOOKUP(A77,'[1]BALANCE DE COMPROBACION'!$A$4:$G$220,7,FALSE),0)</f>
        <v>0</v>
      </c>
      <c r="E77" s="24"/>
      <c r="G77" s="38"/>
      <c r="H77" s="38"/>
      <c r="I77" s="38"/>
      <c r="L77" s="4"/>
    </row>
    <row r="78" spans="1:12" x14ac:dyDescent="0.25">
      <c r="A78" s="21"/>
      <c r="B78" s="27"/>
      <c r="C78" s="24"/>
      <c r="D78" s="23"/>
      <c r="E78" s="24"/>
      <c r="G78" s="38"/>
      <c r="H78" s="38"/>
      <c r="I78" s="14"/>
      <c r="K78" s="42"/>
      <c r="L78" s="4"/>
    </row>
    <row r="79" spans="1:12" hidden="1" x14ac:dyDescent="0.25">
      <c r="A79" s="16" t="s">
        <v>105</v>
      </c>
      <c r="B79" s="11" t="s">
        <v>106</v>
      </c>
      <c r="C79" s="24"/>
      <c r="D79" s="19">
        <f>+D80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 t="s">
        <v>107</v>
      </c>
      <c r="B80" s="27" t="s">
        <v>108</v>
      </c>
      <c r="C80" s="24"/>
      <c r="D80" s="23">
        <f>+IFERROR(VLOOKUP(A80,'[1]BALANCE DE COMPROBACION'!$A$4:$G$220,7,FALSE),0)</f>
        <v>0</v>
      </c>
      <c r="E80" s="24"/>
      <c r="G80" s="38"/>
      <c r="H80" s="38"/>
      <c r="I80" s="14"/>
      <c r="K80" s="42"/>
      <c r="L80" s="4"/>
    </row>
    <row r="81" spans="1:12" hidden="1" x14ac:dyDescent="0.25">
      <c r="A81" s="21"/>
      <c r="B81" s="27"/>
      <c r="C81" s="24"/>
      <c r="D81" s="23"/>
      <c r="E81" s="24"/>
      <c r="G81" s="38"/>
      <c r="H81" s="38"/>
      <c r="J81" s="29"/>
      <c r="K81" s="42"/>
      <c r="L81" s="43"/>
    </row>
    <row r="82" spans="1:12" x14ac:dyDescent="0.25">
      <c r="A82" s="21">
        <v>1.2</v>
      </c>
      <c r="B82" s="11" t="s">
        <v>109</v>
      </c>
      <c r="C82" s="24"/>
      <c r="D82" s="23"/>
      <c r="E82" s="19">
        <f>E83+E134+E106</f>
        <v>73526196.345033333</v>
      </c>
      <c r="G82" s="38"/>
      <c r="H82" s="38"/>
      <c r="I82" s="14"/>
      <c r="J82" s="29"/>
      <c r="K82" s="29"/>
      <c r="L82" s="43"/>
    </row>
    <row r="83" spans="1:12" x14ac:dyDescent="0.25">
      <c r="A83" s="16" t="s">
        <v>110</v>
      </c>
      <c r="B83" s="11" t="s">
        <v>111</v>
      </c>
      <c r="C83" s="24"/>
      <c r="D83" s="8"/>
      <c r="E83" s="19">
        <f>D84</f>
        <v>68552668.39503333</v>
      </c>
      <c r="G83" s="38"/>
      <c r="H83" s="19"/>
      <c r="I83" s="14"/>
      <c r="J83" s="29"/>
      <c r="K83" s="29"/>
      <c r="L83" s="43"/>
    </row>
    <row r="84" spans="1:12" ht="25.5" x14ac:dyDescent="0.25">
      <c r="A84" s="16" t="s">
        <v>112</v>
      </c>
      <c r="B84" s="11" t="s">
        <v>113</v>
      </c>
      <c r="C84" s="24"/>
      <c r="D84" s="19">
        <f>+D85+D86+D92+D96+D98+D100+D101+D102+D103+D104+D105+D110</f>
        <v>68552668.39503333</v>
      </c>
      <c r="E84" s="24"/>
      <c r="G84" s="38"/>
      <c r="H84" s="38"/>
      <c r="J84" s="29"/>
      <c r="L84" s="43"/>
    </row>
    <row r="85" spans="1:12" x14ac:dyDescent="0.25">
      <c r="A85" s="16" t="s">
        <v>114</v>
      </c>
      <c r="B85" s="11" t="s">
        <v>115</v>
      </c>
      <c r="C85" s="24"/>
      <c r="D85" s="23">
        <f>+IFERROR(VLOOKUP(A85,'[1]BALANCE DE COMPROBACION'!$A$4:$G$220,7,FALSE),0)</f>
        <v>51064067.489999995</v>
      </c>
      <c r="E85" s="24"/>
      <c r="G85" s="38"/>
      <c r="H85" s="38"/>
      <c r="J85" s="29"/>
      <c r="L85" s="43"/>
    </row>
    <row r="86" spans="1:12" ht="25.5" x14ac:dyDescent="0.25">
      <c r="A86" s="16" t="s">
        <v>116</v>
      </c>
      <c r="B86" s="11" t="s">
        <v>117</v>
      </c>
      <c r="C86" s="24"/>
      <c r="D86" s="19">
        <f>SUM(D87:D91)</f>
        <v>53465760.979999997</v>
      </c>
      <c r="E86" s="24"/>
      <c r="G86" s="38"/>
      <c r="H86" s="38"/>
      <c r="J86" s="29"/>
      <c r="L86" s="43"/>
    </row>
    <row r="87" spans="1:12" x14ac:dyDescent="0.25">
      <c r="A87" s="21" t="s">
        <v>118</v>
      </c>
      <c r="B87" s="27" t="s">
        <v>119</v>
      </c>
      <c r="C87" s="24"/>
      <c r="D87" s="23">
        <f>+IFERROR(VLOOKUP(A87,'[1]BALANCE DE COMPROBACION'!$A$4:$G$220,7,FALSE),0)</f>
        <v>26778920.550000001</v>
      </c>
      <c r="E87" s="24"/>
      <c r="G87" s="38"/>
      <c r="H87" s="38"/>
      <c r="I87" s="14"/>
      <c r="J87" s="29"/>
      <c r="L87" s="43"/>
    </row>
    <row r="88" spans="1:12" x14ac:dyDescent="0.25">
      <c r="A88" s="21" t="s">
        <v>120</v>
      </c>
      <c r="B88" s="27" t="s">
        <v>121</v>
      </c>
      <c r="C88" s="24"/>
      <c r="D88" s="23">
        <f>+IFERROR(VLOOKUP(A88,'[1]BALANCE DE COMPROBACION'!$A$4:$G$220,7,FALSE),0)</f>
        <v>151276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122</v>
      </c>
      <c r="B89" s="27" t="s">
        <v>123</v>
      </c>
      <c r="C89" s="24"/>
      <c r="D89" s="23">
        <f>+IFERROR(VLOOKUP(A89,'[1]BALANCE DE COMPROBACION'!$A$4:$G$220,7,FALSE),0)</f>
        <v>15205403.609999999</v>
      </c>
      <c r="E89" s="24"/>
      <c r="G89" s="38"/>
      <c r="H89" s="38"/>
      <c r="I89" s="14"/>
      <c r="J89" s="29"/>
      <c r="L89" s="43"/>
    </row>
    <row r="90" spans="1:12" x14ac:dyDescent="0.25">
      <c r="A90" s="21" t="s">
        <v>124</v>
      </c>
      <c r="B90" s="27" t="s">
        <v>125</v>
      </c>
      <c r="C90" s="24"/>
      <c r="D90" s="23">
        <f>+IFERROR(VLOOKUP(A90,'[1]BALANCE DE COMPROBACION'!$A$4:$G$220,7,FALSE),0)</f>
        <v>8356836.1199999992</v>
      </c>
      <c r="E90" s="24"/>
      <c r="G90" s="38"/>
      <c r="H90" s="38"/>
      <c r="I90" s="14"/>
      <c r="J90" s="29"/>
      <c r="L90" s="43"/>
    </row>
    <row r="91" spans="1:12" ht="25.5" x14ac:dyDescent="0.25">
      <c r="A91" s="21" t="s">
        <v>126</v>
      </c>
      <c r="B91" s="27" t="s">
        <v>127</v>
      </c>
      <c r="C91" s="24"/>
      <c r="D91" s="23">
        <f>+IFERROR(VLOOKUP(A91,'[1]BALANCE DE COMPROBACION'!$A$4:$G$220,7,FALSE),0)</f>
        <v>2973324.7</v>
      </c>
      <c r="E91" s="24"/>
      <c r="G91" s="38"/>
      <c r="H91" s="38"/>
      <c r="I91" s="14"/>
      <c r="J91" s="29"/>
      <c r="L91" s="43"/>
    </row>
    <row r="92" spans="1:12" ht="25.5" x14ac:dyDescent="0.25">
      <c r="A92" s="16" t="s">
        <v>128</v>
      </c>
      <c r="B92" s="11" t="s">
        <v>129</v>
      </c>
      <c r="C92" s="24"/>
      <c r="D92" s="19">
        <f>SUM(D93:D95)</f>
        <v>1447736.71</v>
      </c>
      <c r="E92" s="24"/>
      <c r="G92" s="38"/>
      <c r="H92" s="38"/>
      <c r="I92" s="14"/>
      <c r="J92" s="29"/>
      <c r="L92" s="43"/>
    </row>
    <row r="93" spans="1:12" x14ac:dyDescent="0.25">
      <c r="A93" s="21" t="s">
        <v>130</v>
      </c>
      <c r="B93" s="27" t="s">
        <v>131</v>
      </c>
      <c r="C93" s="24"/>
      <c r="D93" s="23">
        <f>+IFERROR(VLOOKUP(A93,'[1]BALANCE DE COMPROBACION'!$A$4:$G$220,7,FALSE),0)</f>
        <v>0</v>
      </c>
      <c r="E93" s="24"/>
      <c r="G93" s="38"/>
      <c r="H93" s="38"/>
      <c r="I93" s="14"/>
      <c r="J93" s="29"/>
      <c r="L93" s="43"/>
    </row>
    <row r="94" spans="1:12" x14ac:dyDescent="0.25">
      <c r="A94" s="21" t="s">
        <v>132</v>
      </c>
      <c r="B94" s="27" t="s">
        <v>133</v>
      </c>
      <c r="C94" s="24"/>
      <c r="D94" s="23">
        <f>+IFERROR(VLOOKUP(A94,'[1]BALANCE DE COMPROBACION'!$A$4:$G$220,7,FALSE),0)</f>
        <v>1440361.03</v>
      </c>
      <c r="E94" s="24"/>
      <c r="G94" s="38"/>
      <c r="H94" s="38"/>
      <c r="I94" s="14"/>
      <c r="J94" s="29"/>
      <c r="L94" s="43"/>
    </row>
    <row r="95" spans="1:12" ht="25.5" x14ac:dyDescent="0.25">
      <c r="A95" s="21" t="s">
        <v>134</v>
      </c>
      <c r="B95" s="27" t="s">
        <v>135</v>
      </c>
      <c r="C95" s="24"/>
      <c r="D95" s="23">
        <f>+IFERROR(VLOOKUP(A95,'[1]BALANCE DE COMPROBACION'!$A$4:$G$220,7,FALSE),0)</f>
        <v>7375.679999999993</v>
      </c>
      <c r="E95" s="24"/>
      <c r="G95" s="38"/>
      <c r="H95" s="38"/>
      <c r="I95" s="14"/>
      <c r="L95" s="4"/>
    </row>
    <row r="96" spans="1:12" ht="25.5" x14ac:dyDescent="0.25">
      <c r="A96" s="16" t="s">
        <v>136</v>
      </c>
      <c r="B96" s="11" t="s">
        <v>137</v>
      </c>
      <c r="C96" s="24"/>
      <c r="D96" s="19">
        <f>+D97</f>
        <v>130363.28</v>
      </c>
      <c r="E96" s="24"/>
      <c r="G96" s="38"/>
      <c r="H96" s="38"/>
      <c r="I96" s="14"/>
      <c r="L96" s="4"/>
    </row>
    <row r="97" spans="1:15" x14ac:dyDescent="0.25">
      <c r="A97" s="21" t="s">
        <v>138</v>
      </c>
      <c r="B97" s="27" t="s">
        <v>139</v>
      </c>
      <c r="C97" s="24"/>
      <c r="D97" s="23">
        <f>+IFERROR(VLOOKUP(A97,'[1]BALANCE DE COMPROBACION'!$A$4:$G$220,7,FALSE),0)</f>
        <v>130363.28</v>
      </c>
      <c r="E97" s="24"/>
      <c r="G97" s="38"/>
      <c r="H97" s="38"/>
      <c r="I97" s="14"/>
      <c r="L97" s="4"/>
    </row>
    <row r="98" spans="1:15" ht="25.5" x14ac:dyDescent="0.25">
      <c r="A98" s="16" t="s">
        <v>140</v>
      </c>
      <c r="B98" s="11" t="s">
        <v>141</v>
      </c>
      <c r="C98" s="24"/>
      <c r="D98" s="19">
        <f>D99</f>
        <v>50393294.399999999</v>
      </c>
      <c r="E98" s="24"/>
      <c r="G98" s="38"/>
      <c r="H98" s="38"/>
      <c r="I98" s="14"/>
      <c r="L98" s="4"/>
    </row>
    <row r="99" spans="1:15" x14ac:dyDescent="0.25">
      <c r="A99" s="21" t="s">
        <v>142</v>
      </c>
      <c r="B99" s="27" t="s">
        <v>143</v>
      </c>
      <c r="C99" s="24"/>
      <c r="D99" s="23">
        <f>+IFERROR(VLOOKUP(A99,'[1]BALANCE DE COMPROBACION'!$A$4:$G$220,7,FALSE),0)</f>
        <v>50393294.399999999</v>
      </c>
      <c r="E99" s="24"/>
      <c r="G99" s="38"/>
      <c r="H99" s="38"/>
      <c r="I99" s="14"/>
      <c r="J99" s="44"/>
      <c r="L99" s="4"/>
    </row>
    <row r="100" spans="1:15" x14ac:dyDescent="0.25">
      <c r="A100" s="21" t="s">
        <v>144</v>
      </c>
      <c r="B100" s="27" t="s">
        <v>145</v>
      </c>
      <c r="C100" s="24"/>
      <c r="D100" s="23">
        <f>+IFERROR(VLOOKUP(A100,'[1]BALANCE DE COMPROBACION'!$A$4:$G$220,7,FALSE),0)</f>
        <v>205846.31</v>
      </c>
      <c r="E100" s="24"/>
      <c r="G100" s="38"/>
      <c r="H100" s="38"/>
      <c r="I100" s="14"/>
      <c r="L100" s="4"/>
    </row>
    <row r="101" spans="1:15" ht="38.25" x14ac:dyDescent="0.25">
      <c r="A101" s="21" t="s">
        <v>146</v>
      </c>
      <c r="B101" s="27" t="s">
        <v>147</v>
      </c>
      <c r="C101" s="24"/>
      <c r="D101" s="23">
        <f>+IFERROR(VLOOKUP(A101,'[1]BALANCE DE COMPROBACION'!$A$4:$G$220,7,FALSE),0)</f>
        <v>66292.710000000006</v>
      </c>
      <c r="E101" s="24"/>
      <c r="G101" s="38"/>
      <c r="H101" s="38"/>
      <c r="I101" s="14"/>
      <c r="L101" s="4"/>
    </row>
    <row r="102" spans="1:15" ht="25.5" x14ac:dyDescent="0.25">
      <c r="A102" s="21" t="s">
        <v>148</v>
      </c>
      <c r="B102" s="27" t="s">
        <v>149</v>
      </c>
      <c r="C102" s="24"/>
      <c r="D102" s="23">
        <f>+IFERROR(VLOOKUP(A102,'[1]BALANCE DE COMPROBACION'!$A$4:$G$220,7,FALSE),0)</f>
        <v>1096786.23</v>
      </c>
      <c r="E102" s="24"/>
      <c r="G102" s="38"/>
      <c r="H102" s="38"/>
      <c r="I102" s="14"/>
      <c r="K102" s="20"/>
      <c r="L102" s="4"/>
      <c r="O102" s="4"/>
    </row>
    <row r="103" spans="1:15" ht="25.5" x14ac:dyDescent="0.25">
      <c r="A103" s="21" t="s">
        <v>150</v>
      </c>
      <c r="B103" s="27" t="s">
        <v>151</v>
      </c>
      <c r="C103" s="24"/>
      <c r="D103" s="23">
        <f>+IFERROR(VLOOKUP(A103,'[1]BALANCE DE COMPROBACION'!$A$4:$G$220,7,FALSE),0)</f>
        <v>61423.740000000005</v>
      </c>
      <c r="E103" s="24"/>
      <c r="G103" s="38"/>
      <c r="H103" s="38"/>
      <c r="I103" s="14"/>
      <c r="L103" s="4"/>
    </row>
    <row r="104" spans="1:15" x14ac:dyDescent="0.25">
      <c r="A104" s="21" t="s">
        <v>152</v>
      </c>
      <c r="B104" s="27" t="s">
        <v>153</v>
      </c>
      <c r="C104" s="24"/>
      <c r="D104" s="23">
        <f>+IFERROR(VLOOKUP(A104,'[1]BALANCE DE COMPROBACION'!$A$4:$G$220,7,FALSE),0)</f>
        <v>1140440.05</v>
      </c>
      <c r="E104" s="24"/>
      <c r="G104" s="38"/>
      <c r="H104" s="38"/>
      <c r="I104" s="14"/>
      <c r="K104" s="45"/>
      <c r="L104" s="4"/>
      <c r="O104" s="20"/>
    </row>
    <row r="105" spans="1:15" x14ac:dyDescent="0.25">
      <c r="A105" s="21" t="s">
        <v>154</v>
      </c>
      <c r="B105" s="27" t="s">
        <v>155</v>
      </c>
      <c r="C105" s="24"/>
      <c r="D105" s="23">
        <f>+IFERROR(VLOOKUP(A105,'[1]BALANCE DE COMPROBACION'!$A$4:$G$220,7,FALSE),0)</f>
        <v>643334.55000000005</v>
      </c>
      <c r="E105" s="24"/>
      <c r="G105" s="38"/>
      <c r="H105" s="38"/>
      <c r="I105" s="14"/>
      <c r="L105" s="4"/>
      <c r="O105" s="20"/>
    </row>
    <row r="106" spans="1:15" x14ac:dyDescent="0.25">
      <c r="A106" s="16" t="s">
        <v>156</v>
      </c>
      <c r="B106" s="11" t="s">
        <v>157</v>
      </c>
      <c r="C106" s="24"/>
      <c r="D106" s="23"/>
      <c r="E106" s="19">
        <f>+D107</f>
        <v>220659.99999999997</v>
      </c>
      <c r="G106" s="38"/>
      <c r="H106" s="38"/>
      <c r="I106" s="14"/>
      <c r="L106" s="4"/>
      <c r="O106" s="20"/>
    </row>
    <row r="107" spans="1:15" x14ac:dyDescent="0.25">
      <c r="A107" s="16" t="s">
        <v>158</v>
      </c>
      <c r="B107" s="11" t="s">
        <v>159</v>
      </c>
      <c r="C107" s="24"/>
      <c r="D107" s="19">
        <f>+D108</f>
        <v>220659.99999999997</v>
      </c>
      <c r="E107" s="24"/>
      <c r="G107" s="38"/>
      <c r="H107" s="38"/>
      <c r="I107" s="14"/>
      <c r="L107" s="4"/>
      <c r="O107" s="20"/>
    </row>
    <row r="108" spans="1:15" ht="25.5" x14ac:dyDescent="0.25">
      <c r="A108" s="16" t="s">
        <v>160</v>
      </c>
      <c r="B108" s="11" t="s">
        <v>161</v>
      </c>
      <c r="C108" s="24"/>
      <c r="D108" s="23">
        <f>+IFERROR(VLOOKUP(A108,'[1]BALANCE DE COMPROBACION'!$A$4:$G$220,7,FALSE),0)</f>
        <v>220659.99999999997</v>
      </c>
      <c r="E108" s="24"/>
      <c r="G108" s="38"/>
      <c r="H108" s="38"/>
      <c r="I108" s="14"/>
      <c r="L108" s="4"/>
      <c r="O108" s="20"/>
    </row>
    <row r="109" spans="1:15" x14ac:dyDescent="0.25">
      <c r="A109" s="21"/>
      <c r="B109" s="27"/>
      <c r="C109" s="24"/>
      <c r="D109" s="23"/>
      <c r="E109" s="24"/>
      <c r="G109" s="38"/>
      <c r="H109" s="38"/>
      <c r="I109" s="14">
        <f>+D109-H109</f>
        <v>0</v>
      </c>
      <c r="L109" s="4"/>
    </row>
    <row r="110" spans="1:15" x14ac:dyDescent="0.25">
      <c r="A110" s="16"/>
      <c r="B110" s="11" t="s">
        <v>162</v>
      </c>
      <c r="C110" s="24"/>
      <c r="D110" s="46">
        <f>SUM(D111:D132)</f>
        <v>-91162678.054966688</v>
      </c>
      <c r="E110" s="8"/>
      <c r="G110" s="38"/>
      <c r="H110" s="38"/>
      <c r="I110" s="14"/>
      <c r="J110" s="19"/>
      <c r="L110" s="4"/>
    </row>
    <row r="111" spans="1:15" x14ac:dyDescent="0.25">
      <c r="A111" s="21" t="s">
        <v>163</v>
      </c>
      <c r="B111" s="27" t="s">
        <v>164</v>
      </c>
      <c r="C111" s="24"/>
      <c r="D111" s="47">
        <f>+IFERROR(VLOOKUP(A111,'[1]BALANCE DE COMPROBACION'!$A$4:$G$220,7,FALSE),0)</f>
        <v>-19480655.824966677</v>
      </c>
      <c r="E111" s="24"/>
      <c r="G111" s="38"/>
      <c r="H111" s="23"/>
      <c r="I111" s="14"/>
      <c r="J111" s="19"/>
      <c r="L111" s="4"/>
    </row>
    <row r="112" spans="1:15" ht="25.5" x14ac:dyDescent="0.25">
      <c r="A112" s="21" t="s">
        <v>165</v>
      </c>
      <c r="B112" s="27" t="s">
        <v>166</v>
      </c>
      <c r="C112" s="24"/>
      <c r="D112" s="47">
        <f>+IFERROR(VLOOKUP(A112,'[1]BALANCE DE COMPROBACION'!$A$4:$G$220,7,FALSE),0)</f>
        <v>-16696636.620000001</v>
      </c>
      <c r="E112" s="24"/>
      <c r="G112" s="38"/>
      <c r="H112" s="23"/>
      <c r="I112" s="14"/>
      <c r="L112" s="4"/>
    </row>
    <row r="113" spans="1:12" ht="25.5" x14ac:dyDescent="0.25">
      <c r="A113" s="21" t="s">
        <v>167</v>
      </c>
      <c r="B113" s="27" t="s">
        <v>168</v>
      </c>
      <c r="C113" s="24"/>
      <c r="D113" s="47">
        <f>+IFERROR(VLOOKUP(A113,'[1]BALANCE DE COMPROBACION'!$A$4:$G$220,7,FALSE),0)</f>
        <v>-82160.08</v>
      </c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8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8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8"/>
      <c r="E116" s="24"/>
      <c r="G116" s="38"/>
      <c r="H116" s="23"/>
      <c r="I116" s="14"/>
      <c r="L116" s="4"/>
    </row>
    <row r="117" spans="1:12" x14ac:dyDescent="0.25">
      <c r="A117" s="21"/>
      <c r="B117" s="27"/>
      <c r="C117" s="24"/>
      <c r="D117" s="48"/>
      <c r="E117" s="24"/>
      <c r="G117" s="38"/>
      <c r="H117" s="23"/>
      <c r="I117" s="14"/>
      <c r="L117" s="4"/>
    </row>
    <row r="118" spans="1:12" x14ac:dyDescent="0.25">
      <c r="A118" s="21"/>
      <c r="B118" s="27"/>
      <c r="C118" s="24"/>
      <c r="D118" s="48"/>
      <c r="E118" s="24"/>
      <c r="G118" s="38"/>
      <c r="H118" s="23"/>
      <c r="I118" s="14"/>
      <c r="L118" s="4"/>
    </row>
    <row r="119" spans="1:12" ht="25.5" x14ac:dyDescent="0.25">
      <c r="A119" s="21" t="s">
        <v>169</v>
      </c>
      <c r="B119" s="27" t="s">
        <v>170</v>
      </c>
      <c r="C119" s="24"/>
      <c r="D119" s="47">
        <f>+IFERROR(VLOOKUP(A119,'[1]BALANCE DE COMPROBACION'!$A$4:$G$220,7,FALSE),0)</f>
        <v>-11775407.140000001</v>
      </c>
      <c r="E119" s="24"/>
      <c r="G119" s="38"/>
      <c r="H119" s="23"/>
      <c r="I119" s="14"/>
      <c r="L119" s="4"/>
    </row>
    <row r="120" spans="1:12" ht="25.5" x14ac:dyDescent="0.25">
      <c r="A120" s="21" t="s">
        <v>171</v>
      </c>
      <c r="B120" s="27" t="s">
        <v>172</v>
      </c>
      <c r="C120" s="24"/>
      <c r="D120" s="47">
        <f>+IFERROR(VLOOKUP(A120,'[1]BALANCE DE COMPROBACION'!$A$4:$G$220,7,FALSE),0)</f>
        <v>-2714773.23</v>
      </c>
      <c r="E120" s="24"/>
      <c r="G120" s="38"/>
      <c r="H120" s="23"/>
      <c r="I120" s="14"/>
      <c r="L120" s="4"/>
    </row>
    <row r="121" spans="1:12" ht="25.5" x14ac:dyDescent="0.25">
      <c r="A121" s="21" t="s">
        <v>173</v>
      </c>
      <c r="B121" s="27" t="s">
        <v>174</v>
      </c>
      <c r="C121" s="24"/>
      <c r="D121" s="47">
        <f>+IFERROR(VLOOKUP(A121,'[1]BALANCE DE COMPROBACION'!$A$4:$G$220,7,FALSE),0)</f>
        <v>-1474665.31</v>
      </c>
      <c r="E121" s="24"/>
      <c r="G121" s="38"/>
      <c r="H121" s="23"/>
      <c r="I121" s="14"/>
      <c r="L121" s="4"/>
    </row>
    <row r="122" spans="1:12" ht="25.5" x14ac:dyDescent="0.25">
      <c r="A122" s="21" t="s">
        <v>175</v>
      </c>
      <c r="B122" s="27" t="s">
        <v>176</v>
      </c>
      <c r="C122" s="24"/>
      <c r="D122" s="47">
        <f>+IFERROR(VLOOKUP(A122,'[1]BALANCE DE COMPROBACION'!$A$4:$G$220,7,FALSE),0)</f>
        <v>0</v>
      </c>
      <c r="E122" s="24"/>
      <c r="G122" s="38"/>
      <c r="H122" s="23"/>
      <c r="I122" s="14"/>
      <c r="L122" s="4"/>
    </row>
    <row r="123" spans="1:12" x14ac:dyDescent="0.25">
      <c r="A123" s="21" t="s">
        <v>177</v>
      </c>
      <c r="B123" s="27" t="s">
        <v>133</v>
      </c>
      <c r="C123" s="24"/>
      <c r="D123" s="47">
        <f>+IFERROR(VLOOKUP(A123,'[1]BALANCE DE COMPROBACION'!$A$4:$G$220,7,FALSE),0)</f>
        <v>-438004.51999999996</v>
      </c>
      <c r="E123" s="24"/>
      <c r="G123" s="38"/>
      <c r="H123" s="23"/>
      <c r="I123" s="14"/>
      <c r="L123" s="4"/>
    </row>
    <row r="124" spans="1:12" ht="25.5" x14ac:dyDescent="0.25">
      <c r="A124" s="21" t="s">
        <v>178</v>
      </c>
      <c r="B124" s="27" t="s">
        <v>135</v>
      </c>
      <c r="C124" s="24"/>
      <c r="D124" s="47">
        <f>+IFERROR(VLOOKUP(A124,'[1]BALANCE DE COMPROBACION'!$A$4:$G$220,7,FALSE),0)</f>
        <v>-2396.11</v>
      </c>
      <c r="E124" s="24"/>
      <c r="G124" s="38"/>
      <c r="H124" s="23"/>
      <c r="I124" s="14"/>
      <c r="L124" s="4"/>
    </row>
    <row r="125" spans="1:12" ht="25.5" x14ac:dyDescent="0.25">
      <c r="A125" s="21" t="s">
        <v>179</v>
      </c>
      <c r="B125" s="27" t="s">
        <v>180</v>
      </c>
      <c r="C125" s="24"/>
      <c r="D125" s="47">
        <f>+IFERROR(VLOOKUP(A125,'[1]BALANCE DE COMPROBACION'!$A$4:$G$220,7,FALSE),0)</f>
        <v>-64361.97</v>
      </c>
      <c r="E125" s="24"/>
      <c r="G125" s="38"/>
      <c r="H125" s="23"/>
      <c r="I125" s="14"/>
      <c r="L125" s="4"/>
    </row>
    <row r="126" spans="1:12" ht="25.5" x14ac:dyDescent="0.25">
      <c r="A126" s="21" t="s">
        <v>181</v>
      </c>
      <c r="B126" s="27" t="s">
        <v>182</v>
      </c>
      <c r="C126" s="24"/>
      <c r="D126" s="47">
        <f>+IFERROR(VLOOKUP(A126,'[1]BALANCE DE COMPROBACION'!$A$4:$G$220,7,FALSE),0)</f>
        <v>-36319714.450000003</v>
      </c>
      <c r="E126" s="24"/>
      <c r="G126" s="38"/>
      <c r="H126" s="23"/>
      <c r="I126" s="14"/>
      <c r="L126" s="4"/>
    </row>
    <row r="127" spans="1:12" ht="25.5" x14ac:dyDescent="0.25">
      <c r="A127" s="21" t="s">
        <v>183</v>
      </c>
      <c r="B127" s="27" t="s">
        <v>184</v>
      </c>
      <c r="C127" s="24"/>
      <c r="D127" s="47">
        <f>+IFERROR(VLOOKUP(A127,'[1]BALANCE DE COMPROBACION'!$A$4:$G$220,7,FALSE),0)</f>
        <v>-83588.679999999993</v>
      </c>
      <c r="E127" s="24"/>
      <c r="G127" s="38"/>
      <c r="H127" s="23"/>
      <c r="I127" s="14"/>
      <c r="L127" s="4"/>
    </row>
    <row r="128" spans="1:12" ht="38.25" x14ac:dyDescent="0.25">
      <c r="A128" s="21" t="s">
        <v>185</v>
      </c>
      <c r="B128" s="27" t="s">
        <v>186</v>
      </c>
      <c r="C128" s="24"/>
      <c r="D128" s="47">
        <f>+IFERROR(VLOOKUP(A128,'[1]BALANCE DE COMPROBACION'!$A$4:$G$220,7,FALSE),0)</f>
        <v>-18398.48</v>
      </c>
      <c r="E128" s="24"/>
      <c r="G128" s="38"/>
      <c r="H128" s="23"/>
      <c r="I128" s="14"/>
      <c r="L128" s="4"/>
    </row>
    <row r="129" spans="1:13" ht="38.25" x14ac:dyDescent="0.25">
      <c r="A129" s="21" t="s">
        <v>187</v>
      </c>
      <c r="B129" s="27" t="s">
        <v>188</v>
      </c>
      <c r="C129" s="24"/>
      <c r="D129" s="47">
        <f>+IFERROR(VLOOKUP(A129,'[1]BALANCE DE COMPROBACION'!$A$4:$G$220,7,FALSE),0)</f>
        <v>-296317.89</v>
      </c>
      <c r="E129" s="24"/>
      <c r="G129" s="38"/>
      <c r="H129" s="23"/>
      <c r="I129" s="14"/>
      <c r="L129" s="4"/>
    </row>
    <row r="130" spans="1:13" ht="38.25" x14ac:dyDescent="0.25">
      <c r="A130" s="21" t="s">
        <v>189</v>
      </c>
      <c r="B130" s="27" t="s">
        <v>190</v>
      </c>
      <c r="C130" s="24"/>
      <c r="D130" s="47">
        <f>+IFERROR(VLOOKUP(A130,'[1]BALANCE DE COMPROBACION'!$A$4:$G$220,7,FALSE),0)</f>
        <v>-15897.75</v>
      </c>
      <c r="E130" s="24"/>
      <c r="G130" s="38"/>
      <c r="H130" s="23"/>
      <c r="I130" s="14"/>
      <c r="L130" s="4"/>
    </row>
    <row r="131" spans="1:13" ht="25.5" x14ac:dyDescent="0.25">
      <c r="A131" s="21" t="s">
        <v>191</v>
      </c>
      <c r="B131" s="27" t="s">
        <v>192</v>
      </c>
      <c r="C131" s="24"/>
      <c r="D131" s="47">
        <f>+IFERROR(VLOOKUP(A131,'[1]BALANCE DE COMPROBACION'!$A$4:$G$220,7,FALSE),0)</f>
        <v>-1056373.4500000002</v>
      </c>
      <c r="E131" s="24"/>
      <c r="G131" s="38"/>
      <c r="H131" s="23"/>
      <c r="I131" s="14"/>
      <c r="L131" s="4"/>
    </row>
    <row r="132" spans="1:13" ht="25.5" x14ac:dyDescent="0.25">
      <c r="A132" s="21" t="s">
        <v>193</v>
      </c>
      <c r="B132" s="27" t="s">
        <v>194</v>
      </c>
      <c r="C132" s="24"/>
      <c r="D132" s="47">
        <f>+IFERROR(VLOOKUP(A132,'[1]BALANCE DE COMPROBACION'!$A$4:$G$220,7,FALSE),0)</f>
        <v>-643326.55000000005</v>
      </c>
      <c r="E132" s="24"/>
      <c r="G132" s="38"/>
      <c r="H132" s="23"/>
      <c r="I132" s="14"/>
      <c r="L132" s="4"/>
    </row>
    <row r="133" spans="1:13" x14ac:dyDescent="0.25">
      <c r="A133" s="49"/>
      <c r="B133" s="7"/>
      <c r="C133" s="7"/>
      <c r="D133" s="50"/>
      <c r="E133" s="24"/>
      <c r="G133" s="38"/>
      <c r="H133" s="23"/>
      <c r="I133" s="14"/>
      <c r="J133" s="44"/>
      <c r="L133" s="4"/>
    </row>
    <row r="134" spans="1:13" x14ac:dyDescent="0.25">
      <c r="A134" s="16" t="s">
        <v>195</v>
      </c>
      <c r="B134" s="11" t="s">
        <v>196</v>
      </c>
      <c r="C134" s="24"/>
      <c r="D134" s="8"/>
      <c r="E134" s="19">
        <f>+D135</f>
        <v>4752867.9499999993</v>
      </c>
      <c r="G134" s="38"/>
      <c r="H134" s="23"/>
      <c r="I134" s="14"/>
      <c r="J134" s="44"/>
      <c r="L134" s="43"/>
    </row>
    <row r="135" spans="1:13" ht="25.5" x14ac:dyDescent="0.25">
      <c r="A135" s="16" t="s">
        <v>197</v>
      </c>
      <c r="B135" s="11" t="s">
        <v>198</v>
      </c>
      <c r="C135" s="24"/>
      <c r="D135" s="19">
        <f>+D136+D140</f>
        <v>4752867.9499999993</v>
      </c>
      <c r="E135" s="24"/>
      <c r="G135" s="38"/>
      <c r="H135" s="23"/>
      <c r="I135" s="14"/>
      <c r="J135" s="44"/>
      <c r="L135" s="4"/>
      <c r="M135" s="20"/>
    </row>
    <row r="136" spans="1:13" ht="17.25" x14ac:dyDescent="0.4">
      <c r="A136" s="21" t="s">
        <v>199</v>
      </c>
      <c r="B136" s="27" t="s">
        <v>200</v>
      </c>
      <c r="C136" s="24"/>
      <c r="D136" s="23">
        <f>+IFERROR(VLOOKUP(A136,'[1]BALANCE DE COMPROBACION'!$A$4:$G$220,7,FALSE),0)</f>
        <v>13561160.609999999</v>
      </c>
      <c r="E136" s="24"/>
      <c r="G136" s="38"/>
      <c r="H136" s="23"/>
      <c r="I136" s="14"/>
      <c r="J136" s="44"/>
      <c r="L136" s="51"/>
    </row>
    <row r="137" spans="1:13" ht="17.25" hidden="1" x14ac:dyDescent="0.4">
      <c r="A137" s="21" t="s">
        <v>201</v>
      </c>
      <c r="B137" s="27" t="s">
        <v>202</v>
      </c>
      <c r="C137" s="24"/>
      <c r="D137" s="23">
        <f>+IFERROR(VLOOKUP(A137,'[1]BALANCE DE COMPROBACION'!$A$4:$G$220,7,FALSE),0)</f>
        <v>0</v>
      </c>
      <c r="E137" s="24"/>
      <c r="G137" s="38"/>
      <c r="H137" s="23"/>
      <c r="I137" s="14"/>
      <c r="J137" s="44"/>
      <c r="L137" s="51"/>
    </row>
    <row r="138" spans="1:13" ht="17.25" hidden="1" x14ac:dyDescent="0.4">
      <c r="A138" s="21">
        <v>11040104</v>
      </c>
      <c r="B138" s="27" t="s">
        <v>203</v>
      </c>
      <c r="C138" s="24"/>
      <c r="D138" s="23">
        <f>+IFERROR(VLOOKUP(A138,'[1]BALANCE DE COMPROBACION'!$A$4:$G$220,7,FALSE),0)</f>
        <v>0</v>
      </c>
      <c r="E138" s="24"/>
      <c r="G138" s="38"/>
      <c r="H138" s="23"/>
      <c r="I138" s="14"/>
      <c r="J138" s="44"/>
      <c r="L138" s="51"/>
    </row>
    <row r="139" spans="1:13" ht="25.5" hidden="1" x14ac:dyDescent="0.25">
      <c r="A139" s="21">
        <v>11040105</v>
      </c>
      <c r="B139" s="27" t="s">
        <v>204</v>
      </c>
      <c r="C139" s="24"/>
      <c r="D139" s="23">
        <f>+IFERROR(VLOOKUP(A139,'[1]BALANCE DE COMPROBACION'!$A$4:$G$220,7,FALSE),0)</f>
        <v>0</v>
      </c>
      <c r="E139" s="24"/>
      <c r="G139" s="38"/>
      <c r="H139" s="23"/>
      <c r="I139" s="14"/>
      <c r="J139" s="44"/>
      <c r="L139" s="4"/>
    </row>
    <row r="140" spans="1:13" ht="25.5" x14ac:dyDescent="0.25">
      <c r="A140" s="21" t="s">
        <v>205</v>
      </c>
      <c r="B140" s="11" t="s">
        <v>206</v>
      </c>
      <c r="C140" s="24"/>
      <c r="D140" s="47">
        <f>+IFERROR(VLOOKUP(A140,'[1]BALANCE DE COMPROBACION'!$A$4:$G$220,7,FALSE),0)</f>
        <v>-8808292.6600000001</v>
      </c>
      <c r="E140" s="24"/>
      <c r="G140" s="38"/>
      <c r="H140" s="23"/>
      <c r="I140" s="14"/>
      <c r="J140" s="44"/>
      <c r="L140" s="4"/>
    </row>
    <row r="141" spans="1:13" x14ac:dyDescent="0.25">
      <c r="A141" s="21"/>
      <c r="B141" s="11"/>
      <c r="C141" s="24"/>
      <c r="D141" s="24"/>
      <c r="E141" s="19"/>
      <c r="G141" s="38"/>
      <c r="H141" s="38"/>
      <c r="I141" s="14"/>
      <c r="L141" s="4"/>
    </row>
    <row r="142" spans="1:13" x14ac:dyDescent="0.25">
      <c r="A142" s="21">
        <v>2</v>
      </c>
      <c r="B142" s="11" t="s">
        <v>207</v>
      </c>
      <c r="C142" s="24"/>
      <c r="D142" s="24"/>
      <c r="E142" s="19">
        <f>D143</f>
        <v>8742758.1300000008</v>
      </c>
      <c r="G142" s="38"/>
      <c r="H142" s="38"/>
      <c r="I142" s="14"/>
      <c r="L142" s="4"/>
    </row>
    <row r="143" spans="1:13" x14ac:dyDescent="0.25">
      <c r="A143" s="21">
        <v>2.1</v>
      </c>
      <c r="B143" s="11" t="s">
        <v>208</v>
      </c>
      <c r="C143" s="24"/>
      <c r="D143" s="19">
        <f>D144+D152+D164+D169</f>
        <v>8742758.1300000008</v>
      </c>
      <c r="E143" s="19"/>
      <c r="G143" s="38"/>
      <c r="H143" s="38"/>
      <c r="I143" s="14"/>
      <c r="L143" s="4"/>
    </row>
    <row r="144" spans="1:13" x14ac:dyDescent="0.25">
      <c r="A144" s="21" t="s">
        <v>209</v>
      </c>
      <c r="B144" s="11" t="s">
        <v>210</v>
      </c>
      <c r="C144" s="24"/>
      <c r="D144" s="19">
        <f>+D145</f>
        <v>8202726.2500000009</v>
      </c>
      <c r="E144" s="19"/>
      <c r="G144" s="38"/>
      <c r="H144" s="38"/>
      <c r="I144" s="14"/>
      <c r="L144" s="4"/>
    </row>
    <row r="145" spans="1:13" s="53" customFormat="1" ht="25.5" x14ac:dyDescent="0.25">
      <c r="A145" s="21" t="s">
        <v>211</v>
      </c>
      <c r="B145" s="11" t="s">
        <v>212</v>
      </c>
      <c r="C145" s="24"/>
      <c r="D145" s="19">
        <f>+D146+D147</f>
        <v>8202726.2500000009</v>
      </c>
      <c r="E145" s="19"/>
      <c r="F145" s="2"/>
      <c r="G145" s="38"/>
      <c r="H145" s="38"/>
      <c r="I145" s="52"/>
      <c r="L145" s="30"/>
    </row>
    <row r="146" spans="1:13" x14ac:dyDescent="0.25">
      <c r="A146" s="21" t="s">
        <v>213</v>
      </c>
      <c r="B146" s="11" t="s">
        <v>214</v>
      </c>
      <c r="C146" s="24"/>
      <c r="D146" s="23">
        <f>+IFERROR(VLOOKUP(A146,'[1]BALANCE DE COMPROBACION'!$A$4:$G$220,7,FALSE),0)</f>
        <v>2034824.1700000009</v>
      </c>
      <c r="E146" s="19"/>
      <c r="G146" s="38"/>
      <c r="H146" s="38"/>
      <c r="I146" s="14"/>
      <c r="L146" s="4"/>
    </row>
    <row r="147" spans="1:13" x14ac:dyDescent="0.25">
      <c r="A147" s="21" t="s">
        <v>215</v>
      </c>
      <c r="B147" s="11" t="s">
        <v>216</v>
      </c>
      <c r="C147" s="24"/>
      <c r="D147" s="23">
        <f>+IFERROR(VLOOKUP(A147,'[1]BALANCE DE COMPROBACION'!$A$4:$G$220,7,FALSE),0)</f>
        <v>6167902.0800000001</v>
      </c>
      <c r="E147" s="19"/>
      <c r="G147" s="38"/>
      <c r="H147" s="38"/>
      <c r="I147" s="14"/>
      <c r="L147" s="4"/>
    </row>
    <row r="148" spans="1:13" x14ac:dyDescent="0.25">
      <c r="A148" s="21"/>
      <c r="B148" s="11"/>
      <c r="C148" s="24"/>
      <c r="D148" s="23"/>
      <c r="E148" s="19"/>
      <c r="G148" s="38"/>
      <c r="H148" s="38"/>
      <c r="I148" s="14"/>
      <c r="L148" s="4"/>
    </row>
    <row r="149" spans="1:13" x14ac:dyDescent="0.25">
      <c r="A149" s="21"/>
      <c r="B149" s="11"/>
      <c r="C149" s="24"/>
      <c r="D149" s="23"/>
      <c r="E149" s="19"/>
      <c r="G149" s="38"/>
      <c r="H149" s="38"/>
      <c r="I149" s="14"/>
      <c r="L149" s="4"/>
    </row>
    <row r="150" spans="1:13" ht="25.5" x14ac:dyDescent="0.25">
      <c r="A150" s="21" t="s">
        <v>217</v>
      </c>
      <c r="B150" s="27" t="s">
        <v>218</v>
      </c>
      <c r="C150" s="24"/>
      <c r="D150" s="23">
        <f>+IFERROR(VLOOKUP(A150,'[1]BALANCE DE COMPROBACION'!$A$4:$G$220,7,FALSE),0)</f>
        <v>0</v>
      </c>
      <c r="E150" s="19"/>
      <c r="G150" s="38"/>
      <c r="H150" s="38"/>
      <c r="I150" s="14"/>
      <c r="L150" s="4"/>
    </row>
    <row r="151" spans="1:13" x14ac:dyDescent="0.25">
      <c r="A151" s="21"/>
      <c r="B151" s="11"/>
      <c r="C151" s="24"/>
      <c r="D151" s="23"/>
      <c r="E151" s="19"/>
      <c r="G151" s="38"/>
      <c r="H151" s="38"/>
      <c r="I151" s="14"/>
      <c r="L151" s="4"/>
    </row>
    <row r="152" spans="1:13" ht="25.5" x14ac:dyDescent="0.25">
      <c r="A152" s="21" t="s">
        <v>219</v>
      </c>
      <c r="B152" s="11" t="s">
        <v>220</v>
      </c>
      <c r="C152" s="24"/>
      <c r="D152" s="19">
        <f>D153</f>
        <v>540031.88</v>
      </c>
      <c r="E152" s="19"/>
      <c r="G152" s="38"/>
      <c r="H152" s="38"/>
      <c r="I152" s="14"/>
      <c r="L152" s="4"/>
    </row>
    <row r="153" spans="1:13" ht="25.5" x14ac:dyDescent="0.25">
      <c r="A153" s="21" t="s">
        <v>221</v>
      </c>
      <c r="B153" s="11" t="s">
        <v>222</v>
      </c>
      <c r="C153" s="24"/>
      <c r="D153" s="19">
        <f>+D154</f>
        <v>540031.88</v>
      </c>
      <c r="E153" s="19"/>
      <c r="G153" s="38"/>
      <c r="H153" s="38"/>
      <c r="I153" s="14"/>
      <c r="L153" s="4"/>
    </row>
    <row r="154" spans="1:13" ht="25.5" x14ac:dyDescent="0.25">
      <c r="A154" s="21" t="s">
        <v>223</v>
      </c>
      <c r="B154" s="11" t="s">
        <v>224</v>
      </c>
      <c r="C154" s="24"/>
      <c r="D154" s="19">
        <f>D155+D156+D157+D158</f>
        <v>540031.88</v>
      </c>
      <c r="E154" s="19"/>
      <c r="G154" s="38"/>
      <c r="H154" s="38"/>
      <c r="I154" s="14"/>
      <c r="L154" s="4"/>
    </row>
    <row r="155" spans="1:13" x14ac:dyDescent="0.25">
      <c r="A155" s="21" t="s">
        <v>225</v>
      </c>
      <c r="B155" s="27" t="s">
        <v>226</v>
      </c>
      <c r="C155" s="24"/>
      <c r="D155" s="23">
        <f>+IFERROR(VLOOKUP(A155,'[1]BALANCE DE COMPROBACION'!$A$4:$G$220,7,FALSE),0)</f>
        <v>108753.31</v>
      </c>
      <c r="E155" s="19"/>
      <c r="G155" s="38"/>
      <c r="H155" s="38"/>
      <c r="L155" s="4"/>
    </row>
    <row r="156" spans="1:13" x14ac:dyDescent="0.25">
      <c r="A156" s="21" t="s">
        <v>227</v>
      </c>
      <c r="B156" s="27" t="s">
        <v>228</v>
      </c>
      <c r="C156" s="24"/>
      <c r="D156" s="23">
        <f>+IFERROR(VLOOKUP(A156,'[1]BALANCE DE COMPROBACION'!$A$4:$G$220,7,FALSE),0)</f>
        <v>124974.82</v>
      </c>
      <c r="E156" s="19"/>
      <c r="G156" s="38"/>
      <c r="H156" s="38"/>
      <c r="L156" s="4"/>
    </row>
    <row r="157" spans="1:13" ht="18.75" x14ac:dyDescent="0.3">
      <c r="A157" s="21" t="s">
        <v>229</v>
      </c>
      <c r="B157" s="27" t="s">
        <v>230</v>
      </c>
      <c r="C157" s="24"/>
      <c r="D157" s="23">
        <f>+IFERROR(VLOOKUP(A157,'[1]BALANCE DE COMPROBACION'!$A$4:$G$220,7,FALSE),0)</f>
        <v>304254.60000000003</v>
      </c>
      <c r="E157" s="19"/>
      <c r="G157" s="38"/>
      <c r="H157" s="38"/>
      <c r="L157" s="4"/>
      <c r="M157" s="54"/>
    </row>
    <row r="158" spans="1:13" ht="18.75" x14ac:dyDescent="0.3">
      <c r="A158" s="21" t="s">
        <v>231</v>
      </c>
      <c r="B158" s="27" t="s">
        <v>232</v>
      </c>
      <c r="C158" s="24"/>
      <c r="D158" s="23">
        <f>+IFERROR(VLOOKUP(A158,'[1]BALANCE DE COMPROBACION'!$A$4:$G$220,7,FALSE),0)</f>
        <v>2049.15</v>
      </c>
      <c r="E158" s="19"/>
      <c r="G158" s="38"/>
      <c r="H158" s="38"/>
      <c r="L158" s="4"/>
      <c r="M158" s="54"/>
    </row>
    <row r="159" spans="1:13" ht="18.75" x14ac:dyDescent="0.3">
      <c r="A159" s="21"/>
      <c r="B159" s="27"/>
      <c r="C159" s="24"/>
      <c r="D159" s="23"/>
      <c r="E159" s="19"/>
      <c r="G159" s="38"/>
      <c r="H159" s="38"/>
      <c r="L159" s="4"/>
      <c r="M159" s="54"/>
    </row>
    <row r="160" spans="1:13" ht="18.75" x14ac:dyDescent="0.3">
      <c r="A160" s="21"/>
      <c r="B160" s="27"/>
      <c r="C160" s="24"/>
      <c r="D160" s="23"/>
      <c r="E160" s="19"/>
      <c r="G160" s="38"/>
      <c r="H160" s="38"/>
      <c r="L160" s="4"/>
      <c r="M160" s="54"/>
    </row>
    <row r="161" spans="1:13" ht="18.75" x14ac:dyDescent="0.3">
      <c r="A161" s="21"/>
      <c r="B161" s="27"/>
      <c r="C161" s="24"/>
      <c r="D161" s="23"/>
      <c r="E161" s="19"/>
      <c r="G161" s="38"/>
      <c r="H161" s="38"/>
      <c r="L161" s="4"/>
      <c r="M161" s="54"/>
    </row>
    <row r="162" spans="1:13" ht="18.75" x14ac:dyDescent="0.3">
      <c r="A162" s="21"/>
      <c r="B162" s="27"/>
      <c r="C162" s="24"/>
      <c r="D162" s="23"/>
      <c r="E162" s="19"/>
      <c r="G162" s="38"/>
      <c r="H162" s="38"/>
      <c r="L162" s="4"/>
      <c r="M162" s="54"/>
    </row>
    <row r="163" spans="1:13" ht="18.75" x14ac:dyDescent="0.3">
      <c r="A163" s="21"/>
      <c r="B163" s="27"/>
      <c r="C163" s="24"/>
      <c r="D163" s="23"/>
      <c r="E163" s="19"/>
      <c r="G163" s="38"/>
      <c r="H163" s="38"/>
      <c r="L163" s="4"/>
      <c r="M163" s="54"/>
    </row>
    <row r="164" spans="1:13" ht="25.5" x14ac:dyDescent="0.3">
      <c r="A164" s="16" t="s">
        <v>233</v>
      </c>
      <c r="B164" s="11" t="s">
        <v>234</v>
      </c>
      <c r="C164" s="24"/>
      <c r="D164" s="19">
        <f>+D165+D166</f>
        <v>0</v>
      </c>
      <c r="E164" s="19"/>
      <c r="F164" s="55"/>
      <c r="G164" s="56"/>
      <c r="H164" s="56"/>
      <c r="L164" s="4"/>
      <c r="M164" s="54"/>
    </row>
    <row r="165" spans="1:13" ht="25.5" x14ac:dyDescent="0.3">
      <c r="A165" s="21" t="s">
        <v>235</v>
      </c>
      <c r="B165" s="27" t="s">
        <v>236</v>
      </c>
      <c r="C165" s="24"/>
      <c r="D165" s="23">
        <f>+IFERROR(VLOOKUP(A165,'[1]BALANCE DE COMPROBACION'!$A$4:$G$220,7,FALSE),0)</f>
        <v>0</v>
      </c>
      <c r="E165" s="19"/>
      <c r="G165" s="38"/>
      <c r="H165" s="38"/>
      <c r="L165" s="4"/>
      <c r="M165" s="54"/>
    </row>
    <row r="166" spans="1:13" x14ac:dyDescent="0.25">
      <c r="A166" s="21" t="s">
        <v>237</v>
      </c>
      <c r="B166" s="27" t="s">
        <v>238</v>
      </c>
      <c r="C166" s="24"/>
      <c r="D166" s="23">
        <f>+IFERROR(VLOOKUP(A166,'[1]BALANCE DE COMPROBACION'!$A$4:$G$220,7,FALSE),0)</f>
        <v>0</v>
      </c>
      <c r="E166" s="19"/>
      <c r="G166" s="38"/>
      <c r="H166" s="38"/>
      <c r="L166" s="4"/>
      <c r="M166" s="57">
        <v>65383387.790000036</v>
      </c>
    </row>
    <row r="167" spans="1:13" hidden="1" x14ac:dyDescent="0.25">
      <c r="A167" s="21"/>
      <c r="B167" s="27"/>
      <c r="C167" s="24"/>
      <c r="D167" s="23"/>
      <c r="E167" s="19"/>
      <c r="G167" s="38"/>
      <c r="H167" s="38"/>
      <c r="L167" s="4"/>
      <c r="M167" s="57">
        <v>64329165.399999999</v>
      </c>
    </row>
    <row r="168" spans="1:13" hidden="1" x14ac:dyDescent="0.25">
      <c r="A168" s="16" t="s">
        <v>239</v>
      </c>
      <c r="B168" s="11" t="s">
        <v>240</v>
      </c>
      <c r="C168" s="24"/>
      <c r="D168" s="19">
        <f>+D169</f>
        <v>0</v>
      </c>
      <c r="E168" s="19"/>
      <c r="G168" s="38"/>
      <c r="H168" s="38"/>
      <c r="L168" s="4"/>
      <c r="M168" s="57"/>
    </row>
    <row r="169" spans="1:13" hidden="1" x14ac:dyDescent="0.25">
      <c r="A169" s="16" t="s">
        <v>241</v>
      </c>
      <c r="B169" s="11" t="s">
        <v>242</v>
      </c>
      <c r="C169" s="24"/>
      <c r="D169" s="19">
        <f>+D170</f>
        <v>0</v>
      </c>
      <c r="E169" s="19"/>
      <c r="G169" s="38"/>
      <c r="H169" s="38"/>
      <c r="K169" s="58"/>
      <c r="L169" s="4"/>
      <c r="M169" s="42">
        <v>1112000</v>
      </c>
    </row>
    <row r="170" spans="1:13" hidden="1" x14ac:dyDescent="0.25">
      <c r="A170" s="21" t="s">
        <v>243</v>
      </c>
      <c r="B170" s="27" t="s">
        <v>244</v>
      </c>
      <c r="C170" s="24"/>
      <c r="D170" s="23">
        <f>+IFERROR(VLOOKUP(A170,'[1]BALANCE DE COMPROBACION'!$A$4:$G$220,7,FALSE),0)</f>
        <v>0</v>
      </c>
      <c r="E170" s="19"/>
      <c r="G170" s="38"/>
      <c r="H170" s="38"/>
      <c r="K170" s="58"/>
      <c r="L170" s="4"/>
      <c r="M170" s="42">
        <v>14591657.710000001</v>
      </c>
    </row>
    <row r="171" spans="1:13" x14ac:dyDescent="0.25">
      <c r="A171" s="21"/>
      <c r="B171" s="27"/>
      <c r="C171" s="24"/>
      <c r="D171" s="23"/>
      <c r="E171" s="19"/>
      <c r="G171" s="38"/>
      <c r="H171" s="38"/>
      <c r="K171" s="58"/>
      <c r="L171" s="4"/>
      <c r="M171" s="42"/>
    </row>
    <row r="172" spans="1:13" x14ac:dyDescent="0.25">
      <c r="A172" s="21">
        <v>3</v>
      </c>
      <c r="B172" s="11" t="s">
        <v>245</v>
      </c>
      <c r="C172" s="24"/>
      <c r="D172" s="19"/>
      <c r="E172" s="19">
        <f>D173</f>
        <v>129074509.04054856</v>
      </c>
      <c r="G172" s="38"/>
      <c r="H172" s="38"/>
      <c r="K172" s="58"/>
      <c r="L172" s="4"/>
      <c r="M172" s="42"/>
    </row>
    <row r="173" spans="1:13" x14ac:dyDescent="0.25">
      <c r="A173" s="21">
        <v>3.1</v>
      </c>
      <c r="B173" s="11" t="s">
        <v>246</v>
      </c>
      <c r="C173" s="24"/>
      <c r="D173" s="19">
        <f>D174+D177</f>
        <v>129074509.04054856</v>
      </c>
      <c r="E173" s="19"/>
      <c r="G173" s="38"/>
      <c r="H173" s="38"/>
      <c r="K173" s="58"/>
      <c r="L173" s="4"/>
      <c r="M173" s="42"/>
    </row>
    <row r="174" spans="1:13" x14ac:dyDescent="0.25">
      <c r="A174" s="21" t="s">
        <v>247</v>
      </c>
      <c r="B174" s="11" t="s">
        <v>248</v>
      </c>
      <c r="C174" s="24"/>
      <c r="D174" s="19">
        <f>+D176</f>
        <v>65441165.399999999</v>
      </c>
      <c r="E174" s="19"/>
      <c r="G174" s="38"/>
      <c r="H174" s="38"/>
      <c r="K174" s="29"/>
      <c r="L174" s="4"/>
      <c r="M174" s="42">
        <v>11592195.470000001</v>
      </c>
    </row>
    <row r="175" spans="1:13" x14ac:dyDescent="0.25">
      <c r="A175" s="21" t="s">
        <v>249</v>
      </c>
      <c r="B175" s="11" t="s">
        <v>250</v>
      </c>
      <c r="C175" s="24"/>
      <c r="D175" s="19"/>
      <c r="E175" s="19"/>
      <c r="G175" s="38"/>
      <c r="H175" s="38"/>
      <c r="K175" s="29"/>
      <c r="L175" s="4"/>
      <c r="M175" s="42"/>
    </row>
    <row r="176" spans="1:13" x14ac:dyDescent="0.25">
      <c r="A176" s="21" t="s">
        <v>251</v>
      </c>
      <c r="B176" s="11" t="s">
        <v>252</v>
      </c>
      <c r="C176" s="24"/>
      <c r="D176" s="23">
        <f>+IFERROR(VLOOKUP(A176,'[1]BALANCE DE COMPROBACION'!$A$4:$G$220,7,FALSE),0)</f>
        <v>65441165.399999999</v>
      </c>
      <c r="E176" s="19"/>
      <c r="G176" s="38"/>
      <c r="H176" s="38"/>
      <c r="K176" s="29"/>
      <c r="L176" s="4"/>
      <c r="M176" s="42">
        <v>-26241630.789999962</v>
      </c>
    </row>
    <row r="177" spans="1:13" x14ac:dyDescent="0.25">
      <c r="A177" s="16" t="s">
        <v>253</v>
      </c>
      <c r="B177" s="11" t="s">
        <v>254</v>
      </c>
      <c r="C177" s="24"/>
      <c r="D177" s="19">
        <f>D178+D181</f>
        <v>63633343.640548572</v>
      </c>
      <c r="E177" s="19"/>
      <c r="G177" s="38"/>
      <c r="H177" s="38"/>
      <c r="L177" s="4"/>
      <c r="M177" s="42"/>
    </row>
    <row r="178" spans="1:13" ht="25.5" x14ac:dyDescent="0.25">
      <c r="A178" s="16" t="s">
        <v>255</v>
      </c>
      <c r="B178" s="11" t="s">
        <v>256</v>
      </c>
      <c r="C178" s="24"/>
      <c r="D178" s="19">
        <f>D179+D180</f>
        <v>55807857.989999987</v>
      </c>
      <c r="E178" s="19"/>
      <c r="G178" s="38"/>
      <c r="H178" s="38"/>
      <c r="L178" s="4"/>
      <c r="M178" s="42"/>
    </row>
    <row r="179" spans="1:13" x14ac:dyDescent="0.25">
      <c r="A179" s="21" t="s">
        <v>257</v>
      </c>
      <c r="B179" s="27" t="s">
        <v>258</v>
      </c>
      <c r="C179" s="24"/>
      <c r="D179" s="23">
        <f>+IFERROR(VLOOKUP(A179,'[1]BALANCE DE COMPROBACION'!$A$4:$G$220,7,FALSE),0)</f>
        <v>29844697.349999987</v>
      </c>
      <c r="E179" s="19"/>
      <c r="G179" s="38"/>
      <c r="H179" s="38"/>
      <c r="M179" s="29"/>
    </row>
    <row r="180" spans="1:13" ht="25.5" x14ac:dyDescent="0.25">
      <c r="A180" s="21" t="s">
        <v>259</v>
      </c>
      <c r="B180" s="27" t="s">
        <v>260</v>
      </c>
      <c r="C180" s="24"/>
      <c r="D180" s="23">
        <f>+IFERROR(VLOOKUP(A180,'[1]BALANCE DE COMPROBACION'!$A$4:$G$220,7,FALSE),0)</f>
        <v>25963160.640000001</v>
      </c>
      <c r="E180" s="19"/>
      <c r="G180" s="38"/>
      <c r="H180" s="38"/>
      <c r="I180" s="14"/>
    </row>
    <row r="181" spans="1:13" x14ac:dyDescent="0.25">
      <c r="A181" s="16" t="s">
        <v>261</v>
      </c>
      <c r="B181" s="11" t="s">
        <v>262</v>
      </c>
      <c r="C181" s="24"/>
      <c r="D181" s="19">
        <f>+D184+D182+D183</f>
        <v>7825485.6505485857</v>
      </c>
      <c r="E181" s="19"/>
      <c r="G181" s="38"/>
      <c r="H181" s="38"/>
      <c r="I181" s="14"/>
    </row>
    <row r="182" spans="1:13" x14ac:dyDescent="0.25">
      <c r="A182" s="21" t="s">
        <v>263</v>
      </c>
      <c r="B182" s="27" t="s">
        <v>264</v>
      </c>
      <c r="C182" s="24"/>
      <c r="D182" s="23">
        <f>+IFERROR(VLOOKUP(A182,'[1]BALANCE DE COMPROBACION'!$A$4:$G$220,7,FALSE),0)</f>
        <v>0</v>
      </c>
      <c r="E182" s="19"/>
      <c r="G182" s="38"/>
      <c r="H182" s="38"/>
      <c r="I182" s="14"/>
    </row>
    <row r="183" spans="1:13" x14ac:dyDescent="0.25">
      <c r="A183" s="21" t="s">
        <v>265</v>
      </c>
      <c r="B183" s="27" t="s">
        <v>266</v>
      </c>
      <c r="C183" s="24"/>
      <c r="D183" s="23">
        <f>+IFERROR(VLOOKUP(A183,'[1]BALANCE DE COMPROBACION'!$A$4:$G$220,7,FALSE),0)</f>
        <v>0</v>
      </c>
      <c r="E183" s="19"/>
      <c r="G183" s="38"/>
      <c r="H183" s="38"/>
    </row>
    <row r="184" spans="1:13" x14ac:dyDescent="0.25">
      <c r="A184" s="16" t="s">
        <v>267</v>
      </c>
      <c r="B184" s="11" t="s">
        <v>268</v>
      </c>
      <c r="C184" s="24"/>
      <c r="D184" s="56">
        <f>SUM(D185:D186)</f>
        <v>7825485.6505485857</v>
      </c>
      <c r="E184" s="19"/>
      <c r="G184" s="38"/>
      <c r="H184" s="38"/>
    </row>
    <row r="185" spans="1:13" ht="25.5" x14ac:dyDescent="0.25">
      <c r="A185" s="21" t="s">
        <v>269</v>
      </c>
      <c r="B185" s="27" t="s">
        <v>270</v>
      </c>
      <c r="C185" s="24"/>
      <c r="D185" s="23">
        <f>+IFERROR(VLOOKUP(A185,'[1]BALANCE DE COMPROBACION'!$A$4:$G$220,7,FALSE),0)</f>
        <v>7825485.6505485857</v>
      </c>
      <c r="E185" s="19"/>
      <c r="G185" s="38"/>
      <c r="H185" s="38"/>
      <c r="I185" s="28"/>
      <c r="K185" s="20">
        <f>+E16</f>
        <v>137817267.17452222</v>
      </c>
      <c r="L185" s="44" t="s">
        <v>271</v>
      </c>
    </row>
    <row r="186" spans="1:13" x14ac:dyDescent="0.25">
      <c r="A186" s="21" t="s">
        <v>272</v>
      </c>
      <c r="B186" s="27" t="s">
        <v>273</v>
      </c>
      <c r="C186" s="24"/>
      <c r="D186" s="23"/>
      <c r="E186" s="19"/>
      <c r="G186" s="38"/>
      <c r="H186" s="38"/>
      <c r="K186" s="20">
        <f>+E142+E172</f>
        <v>137817267.17054856</v>
      </c>
      <c r="L186" s="44" t="s">
        <v>274</v>
      </c>
    </row>
    <row r="187" spans="1:13" x14ac:dyDescent="0.25">
      <c r="E187" s="19"/>
      <c r="G187" s="38"/>
      <c r="H187" s="38"/>
      <c r="K187" s="20">
        <f>K185-K186</f>
        <v>3.9736628532409668E-3</v>
      </c>
    </row>
    <row r="188" spans="1:13" ht="25.5" x14ac:dyDescent="0.25">
      <c r="A188" s="59" t="s">
        <v>275</v>
      </c>
      <c r="B188" s="60">
        <f>+E16</f>
        <v>137817267.17452222</v>
      </c>
      <c r="C188" s="33"/>
      <c r="D188" s="61" t="s">
        <v>276</v>
      </c>
      <c r="E188" s="62">
        <f>+E172+E142</f>
        <v>137817267.17054856</v>
      </c>
      <c r="F188" s="63"/>
      <c r="G188" s="63"/>
      <c r="H188" s="63"/>
    </row>
    <row r="189" spans="1:13" x14ac:dyDescent="0.25">
      <c r="K189" s="20"/>
    </row>
    <row r="190" spans="1:13" hidden="1" x14ac:dyDescent="0.25">
      <c r="E190" s="14">
        <f>+E188-B188</f>
        <v>-3.9736628532409668E-3</v>
      </c>
    </row>
    <row r="192" spans="1:13" x14ac:dyDescent="0.25">
      <c r="K192" s="20"/>
    </row>
    <row r="193" spans="1:11" x14ac:dyDescent="0.25">
      <c r="K193" s="20"/>
    </row>
    <row r="195" spans="1:11" ht="18.75" x14ac:dyDescent="0.5">
      <c r="A195" s="64" t="s">
        <v>277</v>
      </c>
      <c r="C195" s="33"/>
      <c r="D195" s="65" t="s">
        <v>278</v>
      </c>
      <c r="E195" s="65"/>
      <c r="F195" s="66"/>
      <c r="G195" s="66"/>
      <c r="H195" s="66"/>
    </row>
    <row r="196" spans="1:11" x14ac:dyDescent="0.25">
      <c r="A196" s="67" t="s">
        <v>279</v>
      </c>
      <c r="C196" s="68"/>
      <c r="D196" s="69" t="s">
        <v>280</v>
      </c>
      <c r="E196" s="69"/>
      <c r="F196" s="68"/>
      <c r="G196" s="68"/>
      <c r="H196" s="68"/>
    </row>
    <row r="197" spans="1:11" x14ac:dyDescent="0.25">
      <c r="B197" s="55"/>
      <c r="C197" s="55"/>
      <c r="D197" s="26"/>
      <c r="E197" s="55"/>
      <c r="F197" s="55"/>
      <c r="G197" s="55"/>
      <c r="H197" s="55"/>
    </row>
    <row r="457" spans="10:10" x14ac:dyDescent="0.25">
      <c r="J457" t="s">
        <v>281</v>
      </c>
    </row>
  </sheetData>
  <autoFilter ref="A15:H210" xr:uid="{00000000-0009-0000-0000-000008000000}"/>
  <mergeCells count="6">
    <mergeCell ref="A8:E8"/>
    <mergeCell ref="A9:E9"/>
    <mergeCell ref="A10:E10"/>
    <mergeCell ref="A11:E11"/>
    <mergeCell ref="D195:E195"/>
    <mergeCell ref="D196:E196"/>
  </mergeCells>
  <pageMargins left="1" right="1" top="1" bottom="1" header="0.5" footer="0.5"/>
  <pageSetup scale="63" orientation="portrait" horizontalDpi="4294967295" verticalDpi="4294967295" r:id="rId1"/>
  <rowBreaks count="3" manualBreakCount="3">
    <brk id="59" max="4" man="1"/>
    <brk id="113" max="4" man="1"/>
    <brk id="158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2026-03-13T19:58:43Z</dcterms:created>
  <dcterms:modified xsi:type="dcterms:W3CDTF">2026-03-13T20:02:04Z</dcterms:modified>
</cp:coreProperties>
</file>