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JUNIO-2026\"/>
    </mc:Choice>
  </mc:AlternateContent>
  <bookViews>
    <workbookView xWindow="0" yWindow="0" windowWidth="20490" windowHeight="7755" firstSheet="4" activeTab="4"/>
  </bookViews>
  <sheets>
    <sheet name="DISPONIBILIDAD ACTUAL-2025-100" sheetId="4" state="hidden" r:id="rId1"/>
    <sheet name="Hoja3" sheetId="14" state="hidden" r:id="rId2"/>
    <sheet name="Hoja2" sheetId="13" state="hidden" r:id="rId3"/>
    <sheet name="DISPONIBILIDAD ACTUAL-2025-121" sheetId="9" state="hidden" r:id="rId4"/>
    <sheet name="PRESUPUESTO 2026" sheetId="16" r:id="rId5"/>
    <sheet name="FONDOS 121" sheetId="11" state="hidden" r:id="rId6"/>
    <sheet name="f-100-102-121" sheetId="12" state="hidden" r:id="rId7"/>
    <sheet name="CONSOLIDADO" sheetId="7" state="hidden" r:id="rId8"/>
    <sheet name="Hoja1" sheetId="8" state="hidden" r:id="rId9"/>
    <sheet name="PRESUPUESTO-2025 F-102" sheetId="5" state="hidden" r:id="rId10"/>
  </sheets>
  <externalReferences>
    <externalReference r:id="rId11"/>
    <externalReference r:id="rId12"/>
  </externalReferences>
  <definedNames>
    <definedName name="_xlnm._FilterDatabase" localSheetId="7" hidden="1">CONSOLIDADO!$A$5:$I$7</definedName>
    <definedName name="_xlnm.Print_Area" localSheetId="7">CONSOLIDADO!$B$1:$I$18</definedName>
    <definedName name="_xlnm.Print_Area" localSheetId="0">'DISPONIBILIDAD ACTUAL-2025-100'!$A$1:$E$117</definedName>
    <definedName name="_xlnm.Print_Area" localSheetId="3">'DISPONIBILIDAD ACTUAL-2025-121'!$A$1:$E$48</definedName>
    <definedName name="_xlnm.Print_Area" localSheetId="4">'PRESUPUESTO 2026'!$A$1:$C$117</definedName>
    <definedName name="_xlnm.Print_Area" localSheetId="9">'PRESUPUESTO-2025 F-102'!$A$1:$D$27</definedName>
    <definedName name="_xlnm.Print_Titles" localSheetId="7">CONSOLIDADO!$1:$12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8" i="16" l="1"/>
  <c r="B65" i="16"/>
  <c r="C78" i="16"/>
  <c r="D78" i="16" s="1"/>
  <c r="C87" i="16"/>
  <c r="C84" i="16"/>
  <c r="C81" i="16"/>
  <c r="C80" i="16" s="1"/>
  <c r="B87" i="16"/>
  <c r="B84" i="16"/>
  <c r="B81" i="16"/>
  <c r="B80" i="16" s="1"/>
  <c r="C73" i="16"/>
  <c r="C70" i="16"/>
  <c r="C65" i="16"/>
  <c r="B70" i="16" l="1"/>
  <c r="B73" i="16"/>
  <c r="C90" i="16" l="1"/>
  <c r="C47" i="16"/>
  <c r="B47" i="16"/>
  <c r="C40" i="16"/>
  <c r="C30" i="16" s="1"/>
  <c r="B40" i="16"/>
  <c r="C14" i="16"/>
  <c r="C55" i="16" l="1"/>
  <c r="C20" i="16"/>
  <c r="B55" i="16"/>
  <c r="B30" i="16"/>
  <c r="B20" i="16"/>
  <c r="B14" i="16"/>
  <c r="C44" i="11" l="1"/>
  <c r="E14" i="7"/>
  <c r="E15" i="7"/>
  <c r="E16" i="7"/>
  <c r="E13" i="7"/>
  <c r="B64" i="9" l="1"/>
  <c r="B63" i="9"/>
  <c r="C53" i="9"/>
  <c r="A54" i="9"/>
  <c r="F28" i="4"/>
  <c r="F25" i="4"/>
  <c r="F24" i="4"/>
  <c r="F23" i="4"/>
  <c r="H22" i="13"/>
  <c r="H15" i="13"/>
  <c r="H16" i="13" s="1"/>
  <c r="E7" i="4"/>
  <c r="E45" i="4" l="1"/>
  <c r="E98" i="4" s="1"/>
  <c r="C55" i="4" l="1"/>
  <c r="C51" i="4"/>
  <c r="C43" i="4"/>
  <c r="C28" i="4"/>
  <c r="D76" i="4"/>
  <c r="D94" i="4"/>
  <c r="D49" i="4"/>
  <c r="D29" i="4"/>
  <c r="C22" i="9" l="1"/>
  <c r="C35" i="9"/>
  <c r="D26" i="9"/>
  <c r="D23" i="9"/>
  <c r="B17" i="9"/>
  <c r="B24" i="9"/>
  <c r="D34" i="9"/>
  <c r="B12" i="9" l="1"/>
  <c r="C16" i="12"/>
  <c r="D10" i="9" l="1"/>
  <c r="D82" i="4" l="1"/>
  <c r="D81" i="4"/>
  <c r="D83" i="4"/>
  <c r="D84" i="4"/>
  <c r="D85" i="4"/>
  <c r="D87" i="4"/>
  <c r="D88" i="4" l="1"/>
  <c r="D86" i="4"/>
  <c r="D56" i="4"/>
  <c r="D37" i="4"/>
  <c r="D30" i="4" l="1"/>
  <c r="C20" i="11"/>
  <c r="D35" i="9"/>
  <c r="C12" i="9"/>
  <c r="C24" i="11" l="1"/>
  <c r="C26" i="11" s="1"/>
  <c r="C27" i="11" s="1"/>
  <c r="C15" i="11"/>
  <c r="C21" i="11" s="1"/>
  <c r="D29" i="9" l="1"/>
  <c r="C24" i="9"/>
  <c r="C39" i="9"/>
  <c r="D46" i="9"/>
  <c r="D45" i="9"/>
  <c r="D20" i="9"/>
  <c r="B9" i="9"/>
  <c r="B39" i="9"/>
  <c r="D11" i="9"/>
  <c r="C9" i="9"/>
  <c r="D9" i="9" l="1"/>
  <c r="D44" i="9"/>
  <c r="D43" i="9"/>
  <c r="D42" i="9"/>
  <c r="D41" i="9"/>
  <c r="C58" i="9" s="1"/>
  <c r="D40" i="9"/>
  <c r="D38" i="9"/>
  <c r="D37" i="9"/>
  <c r="D36" i="9"/>
  <c r="D33" i="9"/>
  <c r="D32" i="9"/>
  <c r="D31" i="9"/>
  <c r="D30" i="9"/>
  <c r="D28" i="9"/>
  <c r="D27" i="9"/>
  <c r="D25" i="9"/>
  <c r="D22" i="9"/>
  <c r="D21" i="9"/>
  <c r="D18" i="9"/>
  <c r="D17" i="9"/>
  <c r="E17" i="9" s="1"/>
  <c r="D16" i="9"/>
  <c r="E16" i="9" s="1"/>
  <c r="D14" i="9"/>
  <c r="D13" i="9"/>
  <c r="C89" i="4"/>
  <c r="B59" i="4"/>
  <c r="C59" i="4"/>
  <c r="D68" i="4"/>
  <c r="D61" i="4"/>
  <c r="D35" i="4"/>
  <c r="D36" i="4"/>
  <c r="D28" i="4"/>
  <c r="D91" i="4"/>
  <c r="D92" i="4"/>
  <c r="D93" i="4"/>
  <c r="D96" i="4"/>
  <c r="D97" i="4"/>
  <c r="D90" i="4"/>
  <c r="D62" i="4"/>
  <c r="D63" i="4"/>
  <c r="D64" i="4"/>
  <c r="D65" i="4"/>
  <c r="D66" i="4"/>
  <c r="D67" i="4"/>
  <c r="D70" i="4"/>
  <c r="D69" i="4"/>
  <c r="D71" i="4"/>
  <c r="D72" i="4"/>
  <c r="D73" i="4"/>
  <c r="D74" i="4"/>
  <c r="D75" i="4"/>
  <c r="D77" i="4"/>
  <c r="D78" i="4"/>
  <c r="D79" i="4"/>
  <c r="D80" i="4"/>
  <c r="D60" i="4"/>
  <c r="D24" i="4"/>
  <c r="F30" i="4" s="1"/>
  <c r="D25" i="4"/>
  <c r="F27" i="4" s="1"/>
  <c r="D26" i="4"/>
  <c r="D27" i="4"/>
  <c r="D31" i="4"/>
  <c r="D32" i="4"/>
  <c r="D33" i="4"/>
  <c r="D34" i="4"/>
  <c r="D38" i="4"/>
  <c r="D39" i="4"/>
  <c r="D40" i="4"/>
  <c r="D41" i="4"/>
  <c r="D42" i="4"/>
  <c r="D43" i="4"/>
  <c r="D44" i="4"/>
  <c r="D45" i="4"/>
  <c r="D47" i="4"/>
  <c r="D48" i="4"/>
  <c r="D50" i="4"/>
  <c r="D53" i="4"/>
  <c r="D51" i="4"/>
  <c r="D52" i="4"/>
  <c r="D54" i="4"/>
  <c r="D55" i="4"/>
  <c r="D57" i="4"/>
  <c r="D58" i="4"/>
  <c r="D23" i="4"/>
  <c r="D9" i="4"/>
  <c r="D10" i="4"/>
  <c r="D11" i="4"/>
  <c r="D12" i="4"/>
  <c r="D13" i="4"/>
  <c r="D14" i="4"/>
  <c r="D15" i="4"/>
  <c r="D16" i="4"/>
  <c r="D17" i="4"/>
  <c r="D18" i="4"/>
  <c r="D19" i="4"/>
  <c r="D20" i="4"/>
  <c r="D8" i="4"/>
  <c r="D95" i="4"/>
  <c r="B46" i="4"/>
  <c r="D46" i="4" s="1"/>
  <c r="B7" i="4"/>
  <c r="E47" i="9" l="1"/>
  <c r="B47" i="9"/>
  <c r="E24" i="9"/>
  <c r="D24" i="9"/>
  <c r="B22" i="4"/>
  <c r="C22" i="4"/>
  <c r="B89" i="4"/>
  <c r="D39" i="9"/>
  <c r="C47" i="9"/>
  <c r="D19" i="9"/>
  <c r="D15" i="9"/>
  <c r="D22" i="4"/>
  <c r="D89" i="4"/>
  <c r="D59" i="4"/>
  <c r="C7" i="4"/>
  <c r="B49" i="9" l="1"/>
  <c r="C54" i="9" s="1"/>
  <c r="D12" i="9"/>
  <c r="D47" i="9" s="1"/>
  <c r="D48" i="9" s="1"/>
  <c r="B33" i="11"/>
  <c r="B35" i="11" s="1"/>
  <c r="B37" i="11" s="1"/>
  <c r="C48" i="9"/>
  <c r="B98" i="4"/>
  <c r="C98" i="4"/>
  <c r="D7" i="4"/>
  <c r="D98" i="4" s="1"/>
  <c r="C99" i="4" l="1"/>
  <c r="D99" i="4"/>
  <c r="D17" i="7" l="1"/>
  <c r="E21" i="8" l="1"/>
  <c r="E15" i="8"/>
  <c r="F17" i="7" l="1"/>
  <c r="I17" i="7"/>
  <c r="G17" i="7"/>
  <c r="D22" i="5" l="1"/>
  <c r="C18" i="5"/>
  <c r="C26" i="5" s="1"/>
  <c r="C22" i="5" s="1"/>
  <c r="D18" i="5"/>
  <c r="D25" i="5" s="1"/>
  <c r="D32" i="5" l="1"/>
  <c r="D29" i="5"/>
  <c r="C17" i="7" l="1"/>
  <c r="C19" i="7" s="1"/>
  <c r="C22" i="7" s="1"/>
  <c r="E17" i="7" l="1"/>
  <c r="H13" i="7"/>
  <c r="H14" i="7"/>
  <c r="H15" i="7"/>
  <c r="I18" i="7"/>
  <c r="G18" i="7"/>
  <c r="F16" i="7"/>
  <c r="F14" i="7"/>
  <c r="H16" i="7"/>
  <c r="F15" i="7"/>
  <c r="F13" i="7"/>
  <c r="H17" i="7" l="1"/>
  <c r="B90" i="16"/>
</calcChain>
</file>

<file path=xl/sharedStrings.xml><?xml version="1.0" encoding="utf-8"?>
<sst xmlns="http://schemas.openxmlformats.org/spreadsheetml/2006/main" count="343" uniqueCount="253">
  <si>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</si>
  <si>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</si>
  <si>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</si>
  <si>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</si>
  <si>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</si>
  <si>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</si>
  <si>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2.1.1.- PRESTACIONES ECONOMICAS</t>
  </si>
  <si>
    <t>2.1.1.- PROPORCION DE VACACIONES NO DISFRUTADAS</t>
  </si>
  <si>
    <t>2.2.- CONTRATACIONES DE SERVICIOS</t>
  </si>
  <si>
    <t>2.3- MATERALES Y SUMINISTROS</t>
  </si>
  <si>
    <t>2.3.3- PRODUCTOS ARTES GRAFICAS</t>
  </si>
  <si>
    <t>TOTAL GENERAL</t>
  </si>
  <si>
    <t>FONDOS PROPIOS</t>
  </si>
  <si>
    <t>TRANSFERENCIA MENSUAL AGRICULTURA</t>
  </si>
  <si>
    <t>2.2.8- SERVICIOS DE CAPACITACION</t>
  </si>
  <si>
    <t>2.2.9- OTRAS CONTRATACIONES DE SERVICIOS (ALIMENTOS Y BEBIDAS)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</si>
  <si>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</si>
  <si>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</si>
  <si>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</si>
  <si>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</si>
  <si>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CUENTAS DE NOMINAS</t>
  </si>
  <si>
    <t>GASTOS FIJOS</t>
  </si>
  <si>
    <t>MONTO</t>
  </si>
  <si>
    <t>2.2.9- CATERING</t>
  </si>
  <si>
    <t>PRESUPUESTO 2025</t>
  </si>
  <si>
    <t>INSTITUTO DE DESARROLLO Y CREDITO COOPERATIVO</t>
  </si>
  <si>
    <t>PRESUPUESTO VIGENTE</t>
  </si>
  <si>
    <t>PORCENTAJE</t>
  </si>
  <si>
    <t>EJECUTADO</t>
  </si>
  <si>
    <t>DISPONIBLE</t>
  </si>
  <si>
    <t>DISPONIBILIDAD</t>
  </si>
  <si>
    <t>2.1.-  REMUNERACIONES Y CONTRIBUCIONES TOTALES</t>
  </si>
  <si>
    <t>2.2  CONTRATACION DE SERVICIOS TOTALES</t>
  </si>
  <si>
    <t>2.3.MATERIALES Y SUMINISTROS  TOTALES</t>
  </si>
  <si>
    <t xml:space="preserve">2.6.  BIENES MUEBLES E INTANGIBLES </t>
  </si>
  <si>
    <t xml:space="preserve">DESCRIPCION </t>
  </si>
  <si>
    <t xml:space="preserve"> </t>
  </si>
  <si>
    <t>DISPONIBILIDAD ACTUAL</t>
  </si>
  <si>
    <t>ejecutado</t>
  </si>
  <si>
    <t>Porcentaje ejecutado</t>
  </si>
  <si>
    <t xml:space="preserve">2.1.-  REMUNERACIONES Y CONTRIBUCIONES </t>
  </si>
  <si>
    <t xml:space="preserve">2.1.1 - RENUMERACIONES </t>
  </si>
  <si>
    <t>2.1.1- EMPLEADOS TEMPORALES</t>
  </si>
  <si>
    <t>2.1.1-PERSONAL CARACTER EVENTUAL</t>
  </si>
  <si>
    <t>2.1.1 - SUELDO  PERSONAL TRAMITES DE PENSION</t>
  </si>
  <si>
    <t>2.1.1 - SUELDO No. 13</t>
  </si>
  <si>
    <t>2.1.2 - SOBRESUELDOS (MILITARES)</t>
  </si>
  <si>
    <t>2.1.2- COMPENSACION POR CUMPLIMIENTO DE INDICADORES DEL MAP</t>
  </si>
  <si>
    <t>2.1.3- GASTOS DE REPRESENTACION</t>
  </si>
  <si>
    <t>2.1.5- CONTRIBUCIONES A LA SEGURIDAD SOCIAL DE SALUD</t>
  </si>
  <si>
    <t>2.1.5- CONTRIBUCIONES A LA SEGURIDAD SOCIAL DE PENSIONES</t>
  </si>
  <si>
    <t>2.1.5- CONTRIBUCIONES A LA SEGURIDAD SOCIAL DE RIESGO LABORAL</t>
  </si>
  <si>
    <t xml:space="preserve">2.2  CONTRATACION DE SERVICIOS </t>
  </si>
  <si>
    <t>2.2.1.-  SERVICIOS LARGA DISTANCIA</t>
  </si>
  <si>
    <t>2.2.1.-  SERVICIOS TELEFONO LOCAL</t>
  </si>
  <si>
    <t>2.2.1.- ENERGIA ELECTRICA</t>
  </si>
  <si>
    <t>2.2.1.-  AGUA</t>
  </si>
  <si>
    <t xml:space="preserve">2.2.1.-   RECOLECCION DE RESIDUOS </t>
  </si>
  <si>
    <t>2.2.2.-  PUBLICIDAD PROPAGANDA</t>
  </si>
  <si>
    <t>2.2.2.- IMPRESION Y ROTULACION</t>
  </si>
  <si>
    <t>2.2.3- VIATICOS  DENTRO  DEL PAIS DEL PAIS</t>
  </si>
  <si>
    <t>2.2.4- TRANSPORTE Y ALMACENAJE</t>
  </si>
  <si>
    <t>2.2.4-FLETE</t>
  </si>
  <si>
    <t>2.2.4 -PEAJE</t>
  </si>
  <si>
    <t>2.2.5- ALQUILERES Y RENTAS</t>
  </si>
  <si>
    <t>2.2.5.OTROS ALQUILERES Y ARRENDAMIENTOS POR DERECHOS DE USOS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</si>
  <si>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</si>
  <si>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</si>
  <si>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</si>
  <si>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</si>
  <si>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</si>
  <si>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2.2.7.-MANTENIMIENTOS Y REPARACION DE MOBILIARIOS DE OFICINA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</si>
  <si>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</si>
  <si>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</si>
  <si>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</si>
  <si>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</si>
  <si>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</si>
  <si>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</si>
  <si>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</si>
  <si>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2.2.8 SERVICIOS DE INFORMATICA Y SISTEMAS PROFESIONALES</t>
  </si>
  <si>
    <t>2.2.8.-` OTROS SERVICIOS TECNICOS PROFESIONALES</t>
  </si>
  <si>
    <t xml:space="preserve">2.3.MATERIALES Y SUMINISTROS  </t>
  </si>
  <si>
    <t>2.3.1- ALIMENTOS Y PRODUCTOS AGROFORESTALES</t>
  </si>
  <si>
    <t>2.3.2.-HILADOS, FIBRAS, TELAS Y UTILES DE COSTURA</t>
  </si>
  <si>
    <t>2.3.3- PAPEL DE ESCRITORIO</t>
  </si>
  <si>
    <t>2.3.3- PAPEL Y CARTON</t>
  </si>
  <si>
    <t>2.3.3- LIBROS, REVISTAS Y PERIODICOS</t>
  </si>
  <si>
    <t>2.3.5.-ARTICULOS PLASTICOS</t>
  </si>
  <si>
    <t>2.3.5.- LLANTAS Y NEUMATICOS</t>
  </si>
  <si>
    <t>2.3.6.- PRODUCTOS DE CEMENTO</t>
  </si>
  <si>
    <t>2.3.6 HERRAMIENTAS MENORES</t>
  </si>
  <si>
    <t>2.3.6- PRODUCTOS METALICOS</t>
  </si>
  <si>
    <t>2.3.7. COMBUSTIBLES Y LUBRICANTES</t>
  </si>
  <si>
    <t>2.3.7.- GASOIL</t>
  </si>
  <si>
    <t>2.3.7.- LUBRICANTES</t>
  </si>
  <si>
    <t>2.3.7  PINTURAS, LACAS, BARNICES, DILUYENTES Y ABSORBENTES PARA PINTURAS</t>
  </si>
  <si>
    <t>2.3.7. OTROS QUIMICOS CONEXOS</t>
  </si>
  <si>
    <t>2.3.9- MATERIAL DE LIMPIEZA</t>
  </si>
  <si>
    <t>2.3.9-  UTILES Y MATERIALES DE ESCRITORIO, OFICINA INFORMATICA</t>
  </si>
  <si>
    <t>2.3.9- UTILES MENORES MEDICO, QUIRURGICOS O DE LABORATORIO</t>
  </si>
  <si>
    <t>2.3.9 UTILES DE COMEDOR Y COCINA</t>
  </si>
  <si>
    <t>2.3.9-  PRODUCTOS ELECTRICOS Y AFINES</t>
  </si>
  <si>
    <t>2.3.9.- REPUESTOS</t>
  </si>
  <si>
    <t>2.3.9.-  ACCESORIOS</t>
  </si>
  <si>
    <t>2.3.9-PRODUCTOS Y UTILES VARIOS N.I.P</t>
  </si>
  <si>
    <t>2.6.1 MOBILIARIO Y EQUIPO</t>
  </si>
  <si>
    <t>2.6.1  EQUIPOS DE INFORMATICOS</t>
  </si>
  <si>
    <t xml:space="preserve">2.6.1 ELECTRODOMESTICOS </t>
  </si>
  <si>
    <t>2.6.2 APARATOS AUDIOVISUALES</t>
  </si>
  <si>
    <t xml:space="preserve">2.6.5- OTROS EQUIPOS </t>
  </si>
  <si>
    <t>2.3.1.- PRODUCTOS AGROFORESTALES</t>
  </si>
  <si>
    <t>2.3.6.- PRODUCTOS MEDICINALES PARA USO HUMANO</t>
  </si>
  <si>
    <t>2.3.9- PRODUCTOS UTILES Y DIVERSOS</t>
  </si>
  <si>
    <t>2.6.5.-EQUIPOS DE CLIMATIZACION</t>
  </si>
  <si>
    <t>2.2.5- HOSPEDAJE</t>
  </si>
  <si>
    <t>FONDOS 121</t>
  </si>
  <si>
    <t>2.2.5- ALQUILERES Y RENTAS DE LOCALES</t>
  </si>
  <si>
    <t>2.2.7- MANTENIMIENTO Y REPARACION DE EQUIPOS INDUSTRIALES Y PRODUCCION</t>
  </si>
  <si>
    <t>2.2.7.- SERVICIOS DE MANTENIMIENTO, REPARACION , DESMONTE E INSTALACION</t>
  </si>
  <si>
    <t>2.3.2.- ACABADOS TEXTILES</t>
  </si>
  <si>
    <t>2.3.9- UTILES DESTINADOS A ACTIVIDADES DEPORTIVAS, CULTURALES Y RECREATIVAS</t>
  </si>
  <si>
    <t>2.3.9 -PRODUCTOS Y UTILES DE DEFENSA Y SEGURIDAD</t>
  </si>
  <si>
    <t>2.3.9 PRODUCTOS Y UTILES DIVERSOS</t>
  </si>
  <si>
    <t>2.6.5- EQUIPOS DE COMUNICACION, TELECOMUNICACIONES Y SEÑALAMIENTO</t>
  </si>
  <si>
    <t>2.6.8- PROGRAMAS INFORMATICOS</t>
  </si>
  <si>
    <t>2.6.9-ANTIGUEDADES, BIENES ARTISTICOS Y OTROS OBJETOS DE ARTE</t>
  </si>
  <si>
    <t>2.3.5- LLANTAS Y NEUMATICOS</t>
  </si>
  <si>
    <t>PERIODO 2025</t>
  </si>
  <si>
    <t>F-100</t>
  </si>
  <si>
    <t>F-102</t>
  </si>
  <si>
    <t>TOTAL</t>
  </si>
  <si>
    <t>SIN PROGRAMAR</t>
  </si>
  <si>
    <t>PRESTACIONES</t>
  </si>
  <si>
    <t>MATERIAL GAST.</t>
  </si>
  <si>
    <t>TOTAL A PROGRAMAR</t>
  </si>
  <si>
    <t>PROGRAMADO Abril</t>
  </si>
  <si>
    <t>PROGRAMADO Mayo</t>
  </si>
  <si>
    <t>2.3.2- ACABADOS TEXTILES</t>
  </si>
  <si>
    <t>CUOTA COLOCADA</t>
  </si>
  <si>
    <t>PROGRAMADO MAYO</t>
  </si>
  <si>
    <t>2.2.9.- OTRAS CONTRATACIONES DE SERVICIOS</t>
  </si>
  <si>
    <t>2.2.5. ALQUILER DE EQUIPO DE OFICINA Y MUEBLES</t>
  </si>
  <si>
    <t>FONDOS  GENERAL (100)</t>
  </si>
  <si>
    <t>FONDOS AÑOS ANTERIORES (121)</t>
  </si>
  <si>
    <t>PROGRAMADO</t>
  </si>
  <si>
    <t>NO PROGRAMADO</t>
  </si>
  <si>
    <t>PARA PROGRAMAR</t>
  </si>
  <si>
    <t>F-121-102</t>
  </si>
  <si>
    <t xml:space="preserve">FONDOS </t>
  </si>
  <si>
    <t>F-121</t>
  </si>
  <si>
    <t>FONDOS DE AñOS ANTERIORES PROGRAMADOS</t>
  </si>
  <si>
    <t>FONDO GENERAL</t>
  </si>
  <si>
    <t>2.3.2. PRENDAS DE VESTIR</t>
  </si>
  <si>
    <t>2.2.9- ALIMENTOS Y BEBIDAS</t>
  </si>
  <si>
    <t>2.2.2.- PROMOCION Y PATROCINIO</t>
  </si>
  <si>
    <t>2.2.8 LIMPIEZA E HIGIENE</t>
  </si>
  <si>
    <t>2.3.7- ACEITES Y GRASAS</t>
  </si>
  <si>
    <t>2.6.2.- CAMARAS FOTOGRAFICAS Y DE VIDEO</t>
  </si>
  <si>
    <t>DISPONIBILIDAD AL 25 DE JULIO DEL 2025</t>
  </si>
  <si>
    <t>DISPONIBLE A UTILIZAR</t>
  </si>
  <si>
    <t>-</t>
  </si>
  <si>
    <t>LLEVAR</t>
  </si>
  <si>
    <t>RRHH</t>
  </si>
  <si>
    <t>TOMAR</t>
  </si>
  <si>
    <t>total</t>
  </si>
  <si>
    <t>MONTO A UTILIZAR PARA MODIFICACION</t>
  </si>
  <si>
    <t>ALQUILERES-2025</t>
  </si>
  <si>
    <t>MONTO A DEJAR F-100</t>
  </si>
  <si>
    <t>NOTA:</t>
  </si>
  <si>
    <t>2.3.3. Papel de Escritorio</t>
  </si>
  <si>
    <t>2.3.1 Cáfe, agua y azúcar</t>
  </si>
  <si>
    <t>2.3.9 Toners</t>
  </si>
  <si>
    <t>2.6.5- SISTEMAS Y EQUIPOS DE CLIMATIZACION</t>
  </si>
  <si>
    <t>2.3.9  Material de limpieza</t>
  </si>
  <si>
    <t>FONDOS 100</t>
  </si>
  <si>
    <t>Favor de tener en consideracion  algunas cuentas  presupuestarias que requieren más apropiacion para concluir el periodo 2025, las cuales son:</t>
  </si>
  <si>
    <t>PRESUPUESTO APROBADO 2026</t>
  </si>
  <si>
    <t>2.7.- OBRAS EDIFICACIONES</t>
  </si>
  <si>
    <t>2.7.1 OBRAS PARA EDIFICACION NO RESIDENCIAL</t>
  </si>
  <si>
    <t xml:space="preserve">PRESUPUESTO VIGENTE </t>
  </si>
  <si>
    <t>JUNIO-2026</t>
  </si>
  <si>
    <t xml:space="preserve">PRESUPUESTO  DE GASTOS Y APLICACIONES FINANCIERAS </t>
  </si>
  <si>
    <t>EN RD$</t>
  </si>
  <si>
    <t>2.1.2 - SOBRESUELDOS</t>
  </si>
  <si>
    <t>2.1.4- GRATIFICACIONES Y BONIFICACIONES</t>
  </si>
  <si>
    <t xml:space="preserve">2.2.1.-  SERVICIOS BASICOS </t>
  </si>
  <si>
    <t>2.1.5- CONTRIBUCIONES A LA SEGURIDAD SOCIAL</t>
  </si>
  <si>
    <t>2.2.2.-  PUBLICIDAD, IMPRESIÓN Y ENCUADERNACION</t>
  </si>
  <si>
    <t xml:space="preserve">2.2.3- VIATICOS  </t>
  </si>
  <si>
    <t xml:space="preserve">2.2.6- SEGUROS </t>
  </si>
  <si>
    <t>2.2.8 OTROS SERVICIOS NO INCLUIDOS EN CONCEPTOS ANTERIORES</t>
  </si>
  <si>
    <t>2.3.2.-TEXTILES Y VESTUARIOS</t>
  </si>
  <si>
    <t>2.3.4- PRODUCTOS FARMACEUTICOS</t>
  </si>
  <si>
    <t>2.3.5.- PRODUCTOS DE CUEROS Y CAUCHOS</t>
  </si>
  <si>
    <t>2.3.6- PRODUCTOS DE MINERALES, METALICOS Y NO METALICOS</t>
  </si>
  <si>
    <t>2.3.7. COMBUSTIBLES Y LUBRICANTE, PRODUCTOS QUIMICOS Y CONEXOS</t>
  </si>
  <si>
    <t>2.3.8- GASTOS QUE SE ASIGNARAN DURANTE EL EJERCICIO (ART.32 Y 33 LEY 423-06)</t>
  </si>
  <si>
    <t>2.3.9- PRODUCTOS Y UTILES VARIOS</t>
  </si>
  <si>
    <t>2.4.- TRANSFERENCIA CORRIENTES</t>
  </si>
  <si>
    <t>2.4.-1 TRANSFERENCIAS CORRIENTES AL SECTOR PRIVADO</t>
  </si>
  <si>
    <t>2.4.2- TRANSFERENCIAS CORRIENTES A GOBIERNOS GENERALES NACIONAL</t>
  </si>
  <si>
    <t>2.4.3- TRANSFERENCIAS CORRIENTES A GOBIERNOS GENERALES LOCALES</t>
  </si>
  <si>
    <t>2.4.4.- TRANSFERENCIAS CORRIENTES A EMPRESAS PUBLICAS NO FINANCIERAS</t>
  </si>
  <si>
    <t>2.4.5- TRASNFERENCIAS CORRIENTES A INSTITUCIONES PUBLICAS FINANCIERAS</t>
  </si>
  <si>
    <t>2.4.7- TRANSFERENCIAS CORRIENTES A OTRAS INSTITUCIONES PUBLICAS</t>
  </si>
  <si>
    <t>2.5-TRANSFERENCIAS CORRIENTES</t>
  </si>
  <si>
    <t>2.5.1.- TRANSFERENCIAS  DE CAPITAL AL SECTOR PRIVADO</t>
  </si>
  <si>
    <t>2.5.2- TRANSFERENCIAS DE CAPITAL AL GOBIERNO GENERAL NACIONAL</t>
  </si>
  <si>
    <t>2.5.3.- TRANSFERENCIAS DE CAPITAL A GOBIERNOS GENERALES LOCALES</t>
  </si>
  <si>
    <t>2.5.4.-TRANSFERENCIAS DE CAPITAL A EMPRESAS PUBLICAS NO FINANCIERAS</t>
  </si>
  <si>
    <t>2.5.5.- TRANSFERENCIAS DE CAPITAL A INSTITUCIONES PUBLICAS FINANCIERAS</t>
  </si>
  <si>
    <t>2.5.6.- TRANSFERENCIAS DE CAPITAL AL SECTOR EXTERNO</t>
  </si>
  <si>
    <t xml:space="preserve">2.5.9.-TRANSFERENCIAS NDE CAPITAL A OTRAS INSTITUCIONES PUBLICAS </t>
  </si>
  <si>
    <t>2.6.2.- MOBILIARIO Y EQUIPO EDUCACIONAL Y RECREATIVO</t>
  </si>
  <si>
    <t>2.6.3.- EQUIPO E INSTRUMENTAL, CIENTIFICO Y LABORATORIO</t>
  </si>
  <si>
    <t>2.6.5.- MMAQUINARIA, OTROS EQUIPOS Y HERRAMIENTAS</t>
  </si>
  <si>
    <t>2.6.6.- EQUIPOS DE DEFENCSA Y SEGURIDAD</t>
  </si>
  <si>
    <t>2.6.7.- ACTIVOS BIOLOGICOS CULTIVABLES</t>
  </si>
  <si>
    <t>2.6.8.- BIENES INTANGIBLES</t>
  </si>
  <si>
    <t>2.6.9.- EDIFICIOS , ESTRUCTURAS, TIERRA, TERRENOS Y OBJETOS DE VALOR</t>
  </si>
  <si>
    <t>2.7.2.- INFRAESTRUTURA</t>
  </si>
  <si>
    <t>2.7.3.- CONSTRUCCIONES EN BIENES CONCESIONADOS</t>
  </si>
  <si>
    <t>2.7.4.- GASTOS QUE SE ASIGNARAN DURANTE EL EJERCICIO PARA INVERSION (ART. 32 Y 33 LEY 423-06)</t>
  </si>
  <si>
    <t>2.8.- ADQUISICION QUE ACTIVOS FINANCIEROS CON FINES DE POLITICA</t>
  </si>
  <si>
    <t>2.8.1 CONCESION DE PRESTAMOS</t>
  </si>
  <si>
    <t>2.8.2 ADQUISICION DE TITULOS VALORES REPRESENTATIVOS DE DEUDA</t>
  </si>
  <si>
    <t>2.9.- GASTOS FINANCIEROS</t>
  </si>
  <si>
    <t>2.9.1.- INTERESES DE LA DEUDA PUBLICA INTERNA</t>
  </si>
  <si>
    <t>2.9.2.- INTERESES DE LA DEUDA PUBLICA EXTERNA</t>
  </si>
  <si>
    <t>2.9.4.- COMISIONES Y OTROS GASTOS BANCARIOS DE LA DEUDA PUBLICA</t>
  </si>
  <si>
    <t>2.9.5.- GASTOS DE INTERESES, RECARGOS MULTAS Y SANCIONES DE IMPUESTOS Y CONTRIBUCION</t>
  </si>
  <si>
    <t>TOTAL GASTOS</t>
  </si>
  <si>
    <t>4.- APLICACIONES FINANCIERAS</t>
  </si>
  <si>
    <t>4.1- INCREMENTO DE ACTIVOS FINANCIEROS</t>
  </si>
  <si>
    <t>4.1.1.- INCREMENTEO DE ACTIVOS FINANCIEROS CORRIENTES</t>
  </si>
  <si>
    <t>4.1.2.- INCREMENTO DE ACTIVOS FINANCIEROS NO CORRIENTES</t>
  </si>
  <si>
    <t>4.3.- DISMINUCION DE FONDOS DE TERCEROS</t>
  </si>
  <si>
    <t>4.3.5.- DISMINUCION DEPOSITOS FONDOS DE TERCEROS</t>
  </si>
  <si>
    <t>TOTAL APLICACIONES FINANCIERAS</t>
  </si>
  <si>
    <t>TOTAL GASTOS Y APLICACIONES FINANCIERAS</t>
  </si>
  <si>
    <r>
      <rPr>
        <b/>
        <sz val="10"/>
        <color theme="1"/>
        <rFont val="Arial Black"/>
        <family val="2"/>
      </rPr>
      <t>Presupuesto Aprobado:</t>
    </r>
    <r>
      <rPr>
        <b/>
        <sz val="10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</si>
  <si>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10"/>
        <color theme="1"/>
        <rFont val="Arial Black"/>
        <family val="2"/>
      </rPr>
      <t xml:space="preserve">Presupuesto Modificado: </t>
    </r>
    <r>
      <rPr>
        <b/>
        <sz val="10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</si>
  <si>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10"/>
        <color theme="1"/>
        <rFont val="Arial Black"/>
        <family val="2"/>
      </rPr>
      <t>Total Devengado:</t>
    </r>
    <r>
      <rPr>
        <b/>
        <sz val="10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</si>
  <si>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PREPARADO POR:</t>
  </si>
  <si>
    <t>APROBADO POR:</t>
  </si>
  <si>
    <t>Presidenta Administradora del IDECOOP</t>
  </si>
  <si>
    <t>Encargada de Presupuesto</t>
  </si>
  <si>
    <t>Directora Financiera</t>
  </si>
  <si>
    <t>Licda. Clara Morán</t>
  </si>
  <si>
    <t>Licda. Bernarda Gómez</t>
  </si>
  <si>
    <t>Licda. Maritza López de Ortiz</t>
  </si>
  <si>
    <t>2.3.3- PRODUCTOS DE PAPEL,  CARTON E IMPRESOS</t>
  </si>
  <si>
    <t>2.6.4.- VEHICULOS Y EQUIPOS DE TRANSPORTE, TRACCION Y ELEVACION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</si>
</sst>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8"/>
      <color theme="1"/>
      <name val="Berlin Sans FB Demi"/>
      <family val="2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0"/>
      <color theme="1"/>
      <name val="Bodoni MT Black"/>
      <family val="1"/>
    </font>
    <font>
      <b/>
      <sz val="26"/>
      <color theme="1"/>
      <name val="Calisto MT"/>
      <family val="1"/>
    </font>
    <font>
      <sz val="26"/>
      <color theme="1"/>
      <name val="Calisto MT"/>
      <family val="1"/>
    </font>
    <font>
      <sz val="20"/>
      <color theme="1"/>
      <name val="Calisto MT"/>
      <family val="1"/>
    </font>
    <font>
      <b/>
      <sz val="20"/>
      <color theme="1"/>
      <name val="Berlin Sans FB Demi"/>
      <family val="2"/>
    </font>
    <font>
      <b/>
      <sz val="26"/>
      <color theme="0"/>
      <name val="Calisto MT"/>
      <family val="1"/>
    </font>
    <font>
      <b/>
      <sz val="20"/>
      <color theme="0"/>
      <name val="Berlin Sans FB Demi"/>
      <family val="2"/>
    </font>
    <font>
      <sz val="20"/>
      <color theme="1"/>
      <name val="Berlin Sans FB Demi"/>
      <family val="2"/>
    </font>
    <font>
      <sz val="30"/>
      <color theme="1"/>
      <name val="Calisto MT"/>
      <family val="1"/>
    </font>
    <font>
      <b/>
      <sz val="22"/>
      <color theme="1"/>
      <name val="Bodoni MT Black"/>
      <family val="1"/>
    </font>
    <font>
      <sz val="18"/>
      <color theme="1"/>
      <name val="Calisto MT"/>
      <family val="1"/>
    </font>
    <font>
      <b/>
      <sz val="12"/>
      <color theme="1"/>
      <name val="Berlin Sans FB Demi"/>
      <family val="2"/>
    </font>
    <font>
      <b/>
      <sz val="12"/>
      <color theme="1"/>
      <name val="Arial Black"/>
      <family val="2"/>
    </font>
    <font>
      <b/>
      <sz val="12"/>
      <color theme="1"/>
      <name val="Bodoni MT Black"/>
      <family val="1"/>
    </font>
    <font>
      <b/>
      <sz val="12"/>
      <color theme="1"/>
      <name val="Calisto MT"/>
      <family val="1"/>
    </font>
    <font>
      <b/>
      <sz val="12"/>
      <name val="Calisto MT"/>
      <family val="1"/>
    </font>
    <font>
      <sz val="12"/>
      <color theme="1"/>
      <name val="Bodoni MT Black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Berlin Sans FB Demi"/>
      <family val="2"/>
    </font>
    <font>
      <sz val="12"/>
      <color theme="1"/>
      <name val="Arial Black"/>
      <family val="2"/>
    </font>
    <font>
      <b/>
      <sz val="10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sto MT"/>
      <family val="1"/>
    </font>
    <font>
      <sz val="12"/>
      <name val="Calisto MT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9" fillId="0" borderId="0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16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2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3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6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wrapText="1"/>
    </xf>
    <xf numFmtId="0" fontId="24" fillId="2" borderId="0" xfId="0" applyFont="1" applyFill="1" applyBorder="1" applyAlignment="1">
      <alignment horizontal="center" wrapText="1"/>
    </xf>
    <xf numFmtId="0" fontId="27" fillId="2" borderId="0" xfId="0" applyFont="1" applyFill="1" applyAlignment="1">
      <alignment wrapText="1"/>
    </xf>
    <xf numFmtId="0" fontId="28" fillId="2" borderId="0" xfId="0" applyFont="1" applyFill="1" applyAlignment="1">
      <alignment wrapText="1"/>
    </xf>
    <xf numFmtId="43" fontId="28" fillId="2" borderId="0" xfId="1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43" fontId="31" fillId="8" borderId="2" xfId="1" applyFont="1" applyFill="1" applyBorder="1" applyAlignment="1">
      <alignment horizontal="center"/>
    </xf>
    <xf numFmtId="0" fontId="5" fillId="0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43" fontId="31" fillId="8" borderId="4" xfId="1" applyFont="1" applyFill="1" applyBorder="1" applyAlignment="1">
      <alignment horizontal="center"/>
    </xf>
    <xf numFmtId="43" fontId="32" fillId="7" borderId="5" xfId="1" applyFont="1" applyFill="1" applyBorder="1" applyAlignment="1">
      <alignment horizontal="center" wrapText="1"/>
    </xf>
    <xf numFmtId="9" fontId="32" fillId="7" borderId="6" xfId="1" applyNumberFormat="1" applyFont="1" applyFill="1" applyBorder="1" applyAlignment="1">
      <alignment horizontal="center" wrapText="1"/>
    </xf>
    <xf numFmtId="43" fontId="32" fillId="7" borderId="6" xfId="1" applyFont="1" applyFill="1" applyBorder="1" applyAlignment="1">
      <alignment horizontal="center" wrapText="1"/>
    </xf>
    <xf numFmtId="0" fontId="33" fillId="0" borderId="0" xfId="0" applyFont="1" applyFill="1" applyAlignment="1">
      <alignment wrapText="1"/>
    </xf>
    <xf numFmtId="0" fontId="33" fillId="2" borderId="0" xfId="0" applyFont="1" applyFill="1" applyAlignment="1">
      <alignment wrapText="1"/>
    </xf>
    <xf numFmtId="43" fontId="29" fillId="7" borderId="5" xfId="1" applyFont="1" applyFill="1" applyBorder="1" applyAlignment="1">
      <alignment horizontal="center" wrapText="1"/>
    </xf>
    <xf numFmtId="9" fontId="29" fillId="7" borderId="5" xfId="1" applyNumberFormat="1" applyFont="1" applyFill="1" applyBorder="1" applyAlignment="1">
      <alignment horizontal="center" wrapText="1"/>
    </xf>
    <xf numFmtId="43" fontId="6" fillId="0" borderId="0" xfId="0" applyNumberFormat="1" applyFont="1" applyFill="1" applyAlignment="1">
      <alignment wrapText="1"/>
    </xf>
    <xf numFmtId="0" fontId="6" fillId="0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43" fontId="25" fillId="7" borderId="7" xfId="1" applyFont="1" applyFill="1" applyBorder="1" applyAlignment="1">
      <alignment horizontal="center"/>
    </xf>
    <xf numFmtId="4" fontId="25" fillId="7" borderId="7" xfId="1" applyNumberFormat="1" applyFont="1" applyFill="1" applyBorder="1" applyAlignment="1">
      <alignment horizontal="center"/>
    </xf>
    <xf numFmtId="9" fontId="16" fillId="7" borderId="8" xfId="2" applyFont="1" applyFill="1" applyBorder="1" applyAlignment="1">
      <alignment horizontal="center" vertical="center" wrapText="1"/>
    </xf>
    <xf numFmtId="9" fontId="34" fillId="6" borderId="10" xfId="2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wrapText="1"/>
    </xf>
    <xf numFmtId="9" fontId="34" fillId="6" borderId="12" xfId="2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wrapText="1"/>
    </xf>
    <xf numFmtId="9" fontId="34" fillId="6" borderId="14" xfId="2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wrapText="1"/>
    </xf>
    <xf numFmtId="0" fontId="26" fillId="7" borderId="6" xfId="0" applyFont="1" applyFill="1" applyBorder="1" applyAlignment="1">
      <alignment wrapText="1"/>
    </xf>
    <xf numFmtId="0" fontId="26" fillId="7" borderId="15" xfId="0" applyFont="1" applyFill="1" applyBorder="1"/>
    <xf numFmtId="0" fontId="26" fillId="2" borderId="9" xfId="0" applyFont="1" applyFill="1" applyBorder="1"/>
    <xf numFmtId="43" fontId="32" fillId="7" borderId="18" xfId="1" applyFont="1" applyFill="1" applyBorder="1" applyAlignment="1">
      <alignment horizontal="center" wrapText="1"/>
    </xf>
    <xf numFmtId="43" fontId="29" fillId="7" borderId="18" xfId="1" applyFont="1" applyFill="1" applyBorder="1" applyAlignment="1">
      <alignment horizontal="center" wrapText="1"/>
    </xf>
    <xf numFmtId="4" fontId="25" fillId="7" borderId="19" xfId="1" applyNumberFormat="1" applyFont="1" applyFill="1" applyBorder="1" applyAlignment="1">
      <alignment horizontal="center"/>
    </xf>
    <xf numFmtId="0" fontId="31" fillId="8" borderId="21" xfId="0" applyFont="1" applyFill="1" applyBorder="1" applyAlignment="1">
      <alignment horizontal="center" wrapText="1"/>
    </xf>
    <xf numFmtId="0" fontId="31" fillId="8" borderId="23" xfId="0" applyFont="1" applyFill="1" applyBorder="1" applyAlignment="1">
      <alignment horizontal="center" wrapText="1"/>
    </xf>
    <xf numFmtId="0" fontId="29" fillId="7" borderId="24" xfId="0" applyFont="1" applyFill="1" applyBorder="1" applyAlignment="1">
      <alignment horizontal="left" wrapText="1"/>
    </xf>
    <xf numFmtId="9" fontId="32" fillId="7" borderId="25" xfId="2" applyFont="1" applyFill="1" applyBorder="1" applyAlignment="1">
      <alignment horizontal="center" wrapText="1"/>
    </xf>
    <xf numFmtId="0" fontId="25" fillId="7" borderId="26" xfId="0" applyFont="1" applyFill="1" applyBorder="1" applyAlignment="1">
      <alignment horizontal="center" wrapText="1"/>
    </xf>
    <xf numFmtId="9" fontId="16" fillId="7" borderId="21" xfId="2" applyFont="1" applyFill="1" applyBorder="1" applyAlignment="1">
      <alignment horizontal="center" vertical="center"/>
    </xf>
    <xf numFmtId="0" fontId="25" fillId="6" borderId="27" xfId="0" applyFont="1" applyFill="1" applyBorder="1" applyAlignment="1">
      <alignment horizontal="center" vertical="center" wrapText="1"/>
    </xf>
    <xf numFmtId="9" fontId="3" fillId="0" borderId="0" xfId="0" applyNumberFormat="1" applyFont="1" applyFill="1" applyAlignment="1">
      <alignment wrapText="1"/>
    </xf>
    <xf numFmtId="43" fontId="3" fillId="0" borderId="0" xfId="0" applyNumberFormat="1" applyFont="1" applyFill="1" applyAlignment="1">
      <alignment wrapText="1"/>
    </xf>
    <xf numFmtId="43" fontId="0" fillId="0" borderId="0" xfId="1" applyFont="1"/>
    <xf numFmtId="0" fontId="31" fillId="8" borderId="29" xfId="0" applyFont="1" applyFill="1" applyBorder="1" applyAlignment="1">
      <alignment horizontal="center" wrapText="1"/>
    </xf>
    <xf numFmtId="0" fontId="31" fillId="8" borderId="4" xfId="0" applyFont="1" applyFill="1" applyBorder="1" applyAlignment="1">
      <alignment horizontal="center" wrapText="1"/>
    </xf>
    <xf numFmtId="43" fontId="29" fillId="7" borderId="6" xfId="1" applyFont="1" applyFill="1" applyBorder="1" applyAlignment="1">
      <alignment horizontal="center" wrapText="1"/>
    </xf>
    <xf numFmtId="43" fontId="25" fillId="7" borderId="30" xfId="1" applyFont="1" applyFill="1" applyBorder="1" applyAlignment="1">
      <alignment horizontal="center"/>
    </xf>
    <xf numFmtId="9" fontId="34" fillId="6" borderId="31" xfId="2" applyFont="1" applyFill="1" applyBorder="1" applyAlignment="1">
      <alignment horizontal="center" vertical="center"/>
    </xf>
    <xf numFmtId="9" fontId="28" fillId="2" borderId="0" xfId="2" applyFont="1" applyFill="1" applyAlignment="1">
      <alignment wrapText="1"/>
    </xf>
    <xf numFmtId="9" fontId="24" fillId="2" borderId="0" xfId="2" applyFont="1" applyFill="1" applyBorder="1" applyAlignment="1">
      <alignment horizontal="center" wrapText="1"/>
    </xf>
    <xf numFmtId="9" fontId="31" fillId="8" borderId="29" xfId="2" applyFont="1" applyFill="1" applyBorder="1" applyAlignment="1">
      <alignment horizontal="center" wrapText="1"/>
    </xf>
    <xf numFmtId="9" fontId="31" fillId="8" borderId="4" xfId="2" applyFont="1" applyFill="1" applyBorder="1" applyAlignment="1">
      <alignment horizontal="center" wrapText="1"/>
    </xf>
    <xf numFmtId="9" fontId="32" fillId="7" borderId="6" xfId="2" applyFont="1" applyFill="1" applyBorder="1" applyAlignment="1">
      <alignment horizontal="center" wrapText="1"/>
    </xf>
    <xf numFmtId="43" fontId="28" fillId="2" borderId="0" xfId="0" applyNumberFormat="1" applyFont="1" applyFill="1" applyAlignment="1">
      <alignment wrapText="1"/>
    </xf>
    <xf numFmtId="0" fontId="35" fillId="2" borderId="0" xfId="0" applyFont="1" applyFill="1" applyBorder="1" applyAlignment="1">
      <alignment wrapText="1"/>
    </xf>
    <xf numFmtId="0" fontId="39" fillId="2" borderId="32" xfId="0" applyFont="1" applyFill="1" applyBorder="1" applyAlignment="1">
      <alignment wrapText="1"/>
    </xf>
    <xf numFmtId="43" fontId="39" fillId="2" borderId="1" xfId="1" applyFont="1" applyFill="1" applyBorder="1" applyAlignment="1">
      <alignment vertical="center" wrapText="1"/>
    </xf>
    <xf numFmtId="0" fontId="39" fillId="2" borderId="1" xfId="0" applyFont="1" applyFill="1" applyBorder="1" applyAlignment="1">
      <alignment wrapText="1"/>
    </xf>
    <xf numFmtId="43" fontId="40" fillId="2" borderId="1" xfId="1" applyFont="1" applyFill="1" applyBorder="1" applyAlignment="1">
      <alignment vertical="center" wrapText="1"/>
    </xf>
    <xf numFmtId="43" fontId="40" fillId="2" borderId="28" xfId="1" applyFont="1" applyFill="1" applyBorder="1" applyAlignment="1">
      <alignment vertical="center" wrapText="1"/>
    </xf>
    <xf numFmtId="43" fontId="39" fillId="2" borderId="28" xfId="1" applyFont="1" applyFill="1" applyBorder="1" applyAlignment="1">
      <alignment vertical="center" wrapText="1"/>
    </xf>
    <xf numFmtId="39" fontId="39" fillId="2" borderId="1" xfId="1" applyNumberFormat="1" applyFont="1" applyFill="1" applyBorder="1" applyAlignment="1">
      <alignment wrapText="1"/>
    </xf>
    <xf numFmtId="0" fontId="39" fillId="2" borderId="1" xfId="0" applyFont="1" applyFill="1" applyBorder="1" applyAlignment="1">
      <alignment vertical="center" wrapText="1"/>
    </xf>
    <xf numFmtId="43" fontId="40" fillId="2" borderId="32" xfId="1" applyFont="1" applyFill="1" applyBorder="1" applyAlignment="1">
      <alignment vertical="center" wrapText="1"/>
    </xf>
    <xf numFmtId="43" fontId="40" fillId="2" borderId="33" xfId="1" applyFont="1" applyFill="1" applyBorder="1" applyAlignment="1">
      <alignment vertical="center" wrapText="1"/>
    </xf>
    <xf numFmtId="43" fontId="39" fillId="2" borderId="1" xfId="1" applyFont="1" applyFill="1" applyBorder="1" applyAlignment="1">
      <alignment vertical="center"/>
    </xf>
    <xf numFmtId="0" fontId="38" fillId="2" borderId="1" xfId="0" applyFont="1" applyFill="1" applyBorder="1" applyAlignment="1">
      <alignment horizontal="center" wrapText="1"/>
    </xf>
    <xf numFmtId="43" fontId="41" fillId="2" borderId="1" xfId="1" applyFont="1" applyFill="1" applyBorder="1" applyAlignment="1">
      <alignment vertical="center" wrapText="1"/>
    </xf>
    <xf numFmtId="43" fontId="39" fillId="2" borderId="33" xfId="1" applyFont="1" applyFill="1" applyBorder="1" applyAlignment="1">
      <alignment wrapText="1"/>
    </xf>
    <xf numFmtId="43" fontId="35" fillId="2" borderId="0" xfId="1" applyFont="1" applyFill="1" applyBorder="1" applyAlignment="1">
      <alignment wrapText="1"/>
    </xf>
    <xf numFmtId="43" fontId="39" fillId="2" borderId="28" xfId="1" applyFont="1" applyFill="1" applyBorder="1" applyAlignment="1">
      <alignment wrapText="1"/>
    </xf>
    <xf numFmtId="43" fontId="39" fillId="2" borderId="1" xfId="1" applyFont="1" applyFill="1" applyBorder="1" applyAlignment="1">
      <alignment wrapText="1"/>
    </xf>
    <xf numFmtId="43" fontId="0" fillId="2" borderId="1" xfId="1" applyFont="1" applyFill="1" applyBorder="1"/>
    <xf numFmtId="43" fontId="39" fillId="2" borderId="32" xfId="1" applyFont="1" applyFill="1" applyBorder="1" applyAlignment="1">
      <alignment wrapText="1"/>
    </xf>
    <xf numFmtId="43" fontId="43" fillId="2" borderId="1" xfId="1" applyFont="1" applyFill="1" applyBorder="1" applyAlignment="1">
      <alignment horizontal="center" wrapText="1"/>
    </xf>
    <xf numFmtId="43" fontId="39" fillId="2" borderId="28" xfId="1" applyFont="1" applyFill="1" applyBorder="1" applyAlignment="1">
      <alignment vertical="center"/>
    </xf>
    <xf numFmtId="43" fontId="0" fillId="0" borderId="1" xfId="1" applyFont="1" applyBorder="1"/>
    <xf numFmtId="43" fontId="44" fillId="0" borderId="1" xfId="1" applyFont="1" applyBorder="1"/>
    <xf numFmtId="43" fontId="42" fillId="0" borderId="1" xfId="1" applyFont="1" applyBorder="1"/>
    <xf numFmtId="0" fontId="0" fillId="2" borderId="0" xfId="0" applyFill="1" applyBorder="1"/>
    <xf numFmtId="0" fontId="36" fillId="2" borderId="0" xfId="0" applyFont="1" applyFill="1" applyBorder="1" applyAlignment="1">
      <alignment horizontal="center" wrapText="1"/>
    </xf>
    <xf numFmtId="43" fontId="0" fillId="2" borderId="0" xfId="1" applyFont="1" applyFill="1"/>
    <xf numFmtId="43" fontId="0" fillId="2" borderId="0" xfId="1" applyFont="1" applyFill="1" applyBorder="1"/>
    <xf numFmtId="43" fontId="0" fillId="0" borderId="0" xfId="1" applyFont="1" applyAlignment="1"/>
    <xf numFmtId="0" fontId="47" fillId="2" borderId="0" xfId="0" applyFont="1" applyFill="1" applyBorder="1" applyAlignment="1">
      <alignment horizontal="center" wrapText="1"/>
    </xf>
    <xf numFmtId="0" fontId="0" fillId="2" borderId="0" xfId="0" applyFill="1"/>
    <xf numFmtId="0" fontId="37" fillId="2" borderId="1" xfId="0" applyFont="1" applyFill="1" applyBorder="1" applyAlignment="1">
      <alignment horizontal="center"/>
    </xf>
    <xf numFmtId="43" fontId="37" fillId="2" borderId="1" xfId="1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 wrapText="1"/>
    </xf>
    <xf numFmtId="0" fontId="36" fillId="2" borderId="36" xfId="0" applyFont="1" applyFill="1" applyBorder="1" applyAlignment="1">
      <alignment horizontal="left" wrapText="1"/>
    </xf>
    <xf numFmtId="43" fontId="38" fillId="2" borderId="35" xfId="1" applyFont="1" applyFill="1" applyBorder="1" applyAlignment="1">
      <alignment vertical="center" wrapText="1"/>
    </xf>
    <xf numFmtId="0" fontId="36" fillId="2" borderId="10" xfId="0" applyFont="1" applyFill="1" applyBorder="1" applyAlignment="1">
      <alignment horizontal="left" wrapText="1"/>
    </xf>
    <xf numFmtId="43" fontId="38" fillId="2" borderId="34" xfId="1" applyFont="1" applyFill="1" applyBorder="1" applyAlignment="1">
      <alignment vertical="center" wrapText="1"/>
    </xf>
    <xf numFmtId="0" fontId="49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/>
    </xf>
    <xf numFmtId="9" fontId="48" fillId="2" borderId="1" xfId="2" applyFont="1" applyFill="1" applyBorder="1" applyAlignment="1">
      <alignment horizontal="center"/>
    </xf>
    <xf numFmtId="43" fontId="42" fillId="2" borderId="0" xfId="1" applyFont="1" applyFill="1" applyAlignment="1">
      <alignment horizontal="center"/>
    </xf>
    <xf numFmtId="43" fontId="50" fillId="2" borderId="0" xfId="1" applyFont="1" applyFill="1" applyAlignment="1">
      <alignment horizontal="center"/>
    </xf>
    <xf numFmtId="43" fontId="44" fillId="2" borderId="0" xfId="1" applyFont="1" applyFill="1"/>
    <xf numFmtId="43" fontId="0" fillId="2" borderId="0" xfId="0" applyNumberFormat="1" applyFill="1"/>
    <xf numFmtId="0" fontId="39" fillId="9" borderId="1" xfId="0" applyFont="1" applyFill="1" applyBorder="1" applyAlignment="1">
      <alignment wrapText="1"/>
    </xf>
    <xf numFmtId="43" fontId="39" fillId="9" borderId="1" xfId="1" applyFont="1" applyFill="1" applyBorder="1" applyAlignment="1">
      <alignment vertical="center" wrapText="1"/>
    </xf>
    <xf numFmtId="43" fontId="39" fillId="9" borderId="28" xfId="1" applyFont="1" applyFill="1" applyBorder="1" applyAlignment="1">
      <alignment vertical="center" wrapText="1"/>
    </xf>
    <xf numFmtId="43" fontId="39" fillId="9" borderId="1" xfId="1" applyFont="1" applyFill="1" applyBorder="1" applyAlignment="1">
      <alignment wrapText="1"/>
    </xf>
    <xf numFmtId="0" fontId="39" fillId="9" borderId="0" xfId="0" applyFont="1" applyFill="1" applyBorder="1" applyAlignment="1">
      <alignment wrapText="1"/>
    </xf>
    <xf numFmtId="43" fontId="39" fillId="9" borderId="39" xfId="1" applyFont="1" applyFill="1" applyBorder="1" applyAlignment="1">
      <alignment vertical="center" wrapText="1"/>
    </xf>
    <xf numFmtId="0" fontId="37" fillId="2" borderId="1" xfId="0" applyFont="1" applyFill="1" applyBorder="1" applyAlignment="1">
      <alignment horizontal="center" wrapText="1"/>
    </xf>
    <xf numFmtId="43" fontId="38" fillId="2" borderId="1" xfId="1" applyFont="1" applyFill="1" applyBorder="1" applyAlignment="1">
      <alignment vertical="center" wrapText="1"/>
    </xf>
    <xf numFmtId="43" fontId="42" fillId="0" borderId="1" xfId="1" applyFont="1" applyBorder="1" applyAlignment="1">
      <alignment horizontal="center"/>
    </xf>
    <xf numFmtId="43" fontId="46" fillId="2" borderId="1" xfId="1" applyFont="1" applyFill="1" applyBorder="1"/>
    <xf numFmtId="43" fontId="42" fillId="2" borderId="0" xfId="1" applyFont="1" applyFill="1"/>
    <xf numFmtId="39" fontId="39" fillId="10" borderId="1" xfId="1" applyNumberFormat="1" applyFont="1" applyFill="1" applyBorder="1" applyAlignment="1">
      <alignment wrapText="1"/>
    </xf>
    <xf numFmtId="43" fontId="42" fillId="2" borderId="1" xfId="1" applyFont="1" applyFill="1" applyBorder="1"/>
    <xf numFmtId="0" fontId="39" fillId="10" borderId="1" xfId="0" applyFont="1" applyFill="1" applyBorder="1" applyAlignment="1">
      <alignment wrapText="1"/>
    </xf>
    <xf numFmtId="43" fontId="39" fillId="10" borderId="1" xfId="1" applyFont="1" applyFill="1" applyBorder="1" applyAlignment="1">
      <alignment vertical="center" wrapText="1"/>
    </xf>
    <xf numFmtId="43" fontId="40" fillId="10" borderId="1" xfId="1" applyFont="1" applyFill="1" applyBorder="1" applyAlignment="1">
      <alignment vertical="center" wrapText="1"/>
    </xf>
    <xf numFmtId="43" fontId="0" fillId="10" borderId="1" xfId="1" applyFont="1" applyFill="1" applyBorder="1"/>
    <xf numFmtId="43" fontId="42" fillId="0" borderId="0" xfId="1" applyFont="1"/>
    <xf numFmtId="43" fontId="37" fillId="2" borderId="28" xfId="1" applyFont="1" applyFill="1" applyBorder="1" applyAlignment="1">
      <alignment horizontal="center" wrapText="1"/>
    </xf>
    <xf numFmtId="43" fontId="43" fillId="2" borderId="28" xfId="1" applyFont="1" applyFill="1" applyBorder="1" applyAlignment="1">
      <alignment horizontal="center" wrapText="1"/>
    </xf>
    <xf numFmtId="43" fontId="38" fillId="2" borderId="40" xfId="1" applyFont="1" applyFill="1" applyBorder="1" applyAlignment="1">
      <alignment vertical="center" wrapText="1"/>
    </xf>
    <xf numFmtId="43" fontId="38" fillId="2" borderId="41" xfId="1" applyFont="1" applyFill="1" applyBorder="1" applyAlignment="1">
      <alignment vertical="center" wrapText="1"/>
    </xf>
    <xf numFmtId="43" fontId="41" fillId="2" borderId="28" xfId="1" applyFont="1" applyFill="1" applyBorder="1" applyAlignment="1">
      <alignment vertical="center" wrapText="1"/>
    </xf>
    <xf numFmtId="9" fontId="48" fillId="2" borderId="28" xfId="2" applyFont="1" applyFill="1" applyBorder="1" applyAlignment="1">
      <alignment horizontal="center"/>
    </xf>
    <xf numFmtId="43" fontId="39" fillId="10" borderId="1" xfId="1" applyFont="1" applyFill="1" applyBorder="1" applyAlignment="1">
      <alignment wrapText="1"/>
    </xf>
    <xf numFmtId="0" fontId="50" fillId="2" borderId="0" xfId="0" applyFont="1" applyFill="1"/>
    <xf numFmtId="0" fontId="0" fillId="2" borderId="0" xfId="0" applyFill="1" applyAlignment="1"/>
    <xf numFmtId="0" fontId="51" fillId="2" borderId="0" xfId="0" applyFont="1" applyFill="1"/>
    <xf numFmtId="0" fontId="53" fillId="2" borderId="0" xfId="0" applyFont="1" applyFill="1" applyAlignment="1">
      <alignment horizontal="left"/>
    </xf>
    <xf numFmtId="0" fontId="52" fillId="2" borderId="0" xfId="0" applyFont="1" applyFill="1" applyAlignment="1">
      <alignment horizontal="left"/>
    </xf>
    <xf numFmtId="0" fontId="53" fillId="2" borderId="0" xfId="0" applyFont="1" applyFill="1" applyAlignment="1"/>
    <xf numFmtId="0" fontId="52" fillId="2" borderId="0" xfId="0" applyFont="1" applyFill="1" applyAlignment="1"/>
    <xf numFmtId="0" fontId="36" fillId="11" borderId="1" xfId="0" applyFont="1" applyFill="1" applyBorder="1" applyAlignment="1">
      <alignment horizontal="left" wrapText="1"/>
    </xf>
    <xf numFmtId="43" fontId="38" fillId="11" borderId="1" xfId="1" applyFont="1" applyFill="1" applyBorder="1" applyAlignment="1">
      <alignment vertical="center" wrapText="1"/>
    </xf>
    <xf numFmtId="43" fontId="54" fillId="2" borderId="1" xfId="1" applyFont="1" applyFill="1" applyBorder="1" applyAlignment="1">
      <alignment horizontal="center" wrapText="1"/>
    </xf>
    <xf numFmtId="0" fontId="39" fillId="11" borderId="1" xfId="0" applyFont="1" applyFill="1" applyBorder="1" applyAlignment="1">
      <alignment wrapText="1"/>
    </xf>
    <xf numFmtId="0" fontId="36" fillId="11" borderId="1" xfId="0" applyFont="1" applyFill="1" applyBorder="1" applyAlignment="1">
      <alignment wrapText="1"/>
    </xf>
    <xf numFmtId="43" fontId="39" fillId="11" borderId="1" xfId="1" applyFont="1" applyFill="1" applyBorder="1" applyAlignment="1">
      <alignment vertical="center"/>
    </xf>
    <xf numFmtId="4" fontId="55" fillId="0" borderId="0" xfId="0" applyNumberFormat="1" applyFont="1"/>
    <xf numFmtId="43" fontId="55" fillId="0" borderId="0" xfId="1" applyFont="1"/>
    <xf numFmtId="0" fontId="55" fillId="0" borderId="0" xfId="0" applyFont="1"/>
    <xf numFmtId="0" fontId="55" fillId="2" borderId="0" xfId="0" applyFont="1" applyFill="1"/>
    <xf numFmtId="0" fontId="56" fillId="0" borderId="0" xfId="0" applyFont="1" applyAlignment="1">
      <alignment wrapText="1"/>
    </xf>
    <xf numFmtId="0" fontId="49" fillId="0" borderId="0" xfId="0" applyFont="1" applyAlignment="1">
      <alignment wrapText="1"/>
    </xf>
    <xf numFmtId="0" fontId="57" fillId="0" borderId="0" xfId="0" applyFont="1" applyAlignment="1">
      <alignment wrapText="1"/>
    </xf>
    <xf numFmtId="43" fontId="57" fillId="0" borderId="0" xfId="0" applyNumberFormat="1" applyFont="1" applyAlignment="1">
      <alignment wrapText="1"/>
    </xf>
    <xf numFmtId="4" fontId="57" fillId="2" borderId="0" xfId="0" applyNumberFormat="1" applyFont="1" applyFill="1"/>
    <xf numFmtId="0" fontId="58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4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2" borderId="0" xfId="0" applyFont="1" applyFill="1" applyAlignment="1">
      <alignment horizontal="center"/>
    </xf>
    <xf numFmtId="0" fontId="58" fillId="0" borderId="0" xfId="0" applyFont="1" applyAlignment="1">
      <alignment horizontal="left" wrapText="1"/>
    </xf>
    <xf numFmtId="43" fontId="59" fillId="2" borderId="1" xfId="1" applyFont="1" applyFill="1" applyBorder="1" applyAlignment="1">
      <alignment vertical="center" wrapText="1"/>
    </xf>
    <xf numFmtId="43" fontId="44" fillId="2" borderId="1" xfId="1" applyFont="1" applyFill="1" applyBorder="1"/>
    <xf numFmtId="43" fontId="52" fillId="2" borderId="1" xfId="1" applyFont="1" applyFill="1" applyBorder="1"/>
    <xf numFmtId="43" fontId="52" fillId="11" borderId="1" xfId="1" applyFont="1" applyFill="1" applyBorder="1"/>
    <xf numFmtId="39" fontId="59" fillId="2" borderId="1" xfId="1" applyNumberFormat="1" applyFont="1" applyFill="1" applyBorder="1" applyAlignment="1">
      <alignment wrapText="1"/>
    </xf>
    <xf numFmtId="43" fontId="60" fillId="2" borderId="1" xfId="1" applyFont="1" applyFill="1" applyBorder="1" applyAlignment="1">
      <alignment vertical="center" wrapText="1"/>
    </xf>
    <xf numFmtId="0" fontId="47" fillId="2" borderId="0" xfId="0" applyFont="1" applyFill="1" applyBorder="1" applyAlignment="1">
      <alignment horizontal="center" wrapText="1"/>
    </xf>
    <xf numFmtId="0" fontId="52" fillId="2" borderId="0" xfId="0" applyFont="1" applyFill="1" applyAlignment="1">
      <alignment horizontal="left" wrapText="1"/>
    </xf>
    <xf numFmtId="49" fontId="47" fillId="2" borderId="0" xfId="0" applyNumberFormat="1" applyFont="1" applyFill="1" applyBorder="1" applyAlignment="1">
      <alignment horizontal="center" wrapText="1"/>
    </xf>
    <xf numFmtId="0" fontId="58" fillId="0" borderId="0" xfId="0" applyFont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44" fillId="2" borderId="0" xfId="0" applyFont="1" applyFill="1" applyAlignment="1">
      <alignment horizontal="center"/>
    </xf>
    <xf numFmtId="43" fontId="44" fillId="0" borderId="0" xfId="1" applyFont="1" applyAlignment="1">
      <alignment horizontal="center"/>
    </xf>
    <xf numFmtId="43" fontId="44" fillId="0" borderId="37" xfId="1" applyFont="1" applyBorder="1" applyAlignment="1">
      <alignment horizontal="center"/>
    </xf>
    <xf numFmtId="43" fontId="42" fillId="0" borderId="1" xfId="1" applyFont="1" applyBorder="1" applyAlignment="1">
      <alignment horizontal="center"/>
    </xf>
    <xf numFmtId="43" fontId="44" fillId="0" borderId="1" xfId="1" applyFont="1" applyBorder="1" applyAlignment="1">
      <alignment horizontal="center"/>
    </xf>
    <xf numFmtId="43" fontId="45" fillId="0" borderId="38" xfId="1" applyFont="1" applyBorder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0" fontId="15" fillId="2" borderId="0" xfId="0" applyFont="1" applyFill="1" applyBorder="1" applyAlignment="1">
      <alignment horizontal="center" wrapText="1"/>
    </xf>
    <xf numFmtId="0" fontId="30" fillId="8" borderId="2" xfId="0" applyFont="1" applyFill="1" applyBorder="1" applyAlignment="1">
      <alignment horizontal="center" wrapText="1"/>
    </xf>
    <xf numFmtId="0" fontId="30" fillId="8" borderId="4" xfId="0" applyFont="1" applyFill="1" applyBorder="1" applyAlignment="1">
      <alignment horizontal="center" wrapText="1"/>
    </xf>
    <xf numFmtId="0" fontId="31" fillId="8" borderId="20" xfId="0" applyFont="1" applyFill="1" applyBorder="1" applyAlignment="1">
      <alignment horizontal="center" wrapText="1"/>
    </xf>
    <xf numFmtId="0" fontId="31" fillId="8" borderId="22" xfId="0" applyFont="1" applyFill="1" applyBorder="1" applyAlignment="1">
      <alignment horizontal="center" wrapText="1"/>
    </xf>
    <xf numFmtId="0" fontId="31" fillId="8" borderId="8" xfId="0" applyFont="1" applyFill="1" applyBorder="1" applyAlignment="1">
      <alignment horizontal="center" wrapText="1"/>
    </xf>
    <xf numFmtId="0" fontId="31" fillId="8" borderId="3" xfId="0" applyFont="1" applyFill="1" applyBorder="1" applyAlignment="1">
      <alignment horizontal="center" wrapText="1"/>
    </xf>
    <xf numFmtId="43" fontId="31" fillId="8" borderId="16" xfId="1" applyFont="1" applyFill="1" applyBorder="1" applyAlignment="1">
      <alignment horizontal="center"/>
    </xf>
    <xf numFmtId="43" fontId="31" fillId="8" borderId="17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77137</xdr:colOff>
      <xdr:row>0</xdr:row>
      <xdr:rowOff>0</xdr:rowOff>
    </xdr:from>
    <xdr:to>
      <xdr:col>0</xdr:col>
      <xdr:colOff>1419764</xdr:colOff>
      <xdr:row>4</xdr:row>
      <xdr:rowOff>97310</xdr:rowOff>
    </xdr:to>
    <xdr:pic>
      <xdr:nvPicPr>
        <xdr:cNvPr id="3" name="Imagen 2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37" y="0"/>
          <a:ext cx="1342627" cy="110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1905000</xdr:colOff>
      <xdr:row>6</xdr:row>
      <xdr:rowOff>28491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605"/>
          <a:ext cx="1905000" cy="1626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2981282</xdr:colOff>
      <xdr:row>1</xdr:row>
      <xdr:rowOff>15242</xdr:rowOff>
    </xdr:from>
    <xdr:to>
      <xdr:col>0</xdr:col>
      <xdr:colOff>4270197</xdr:colOff>
      <xdr:row>6</xdr:row>
      <xdr:rowOff>20301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282" y="207882"/>
          <a:ext cx="1288915" cy="968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1266825</xdr:colOff>
      <xdr:row>3</xdr:row>
      <xdr:rowOff>28575</xdr:rowOff>
    </xdr:from>
    <xdr:ext cx="914400" cy="847725"/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28825" y="600075"/>
          <a:ext cx="914400" cy="8477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942975</xdr:colOff>
      <xdr:row>2</xdr:row>
      <xdr:rowOff>66675</xdr:rowOff>
    </xdr:from>
    <xdr:ext cx="1352550" cy="1038225"/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4975" y="447675"/>
          <a:ext cx="1352550" cy="10382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3703647</xdr:colOff>
      <xdr:row>0</xdr:row>
      <xdr:rowOff>33417</xdr:rowOff>
    </xdr:from>
    <xdr:to>
      <xdr:col>2</xdr:col>
      <xdr:colOff>2096692</xdr:colOff>
      <xdr:row>5</xdr:row>
      <xdr:rowOff>183811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3647" y="33417"/>
          <a:ext cx="3874098" cy="2322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OneDrive%20-%20INSTITUTO%20DE%20DESARROLLO%20Y%20CREDITO%20COOPERATIVO/Escritorio/2025/PAC%20COMPRAS%20-2024-2025/PAC%20COMPRAS%203ER%20TRIMESTRE-2025/PROGRAMACION%20FONDOS%20A&#209;OS%20ANTERIORES-OBRAS-3ER%20TRIMESTRE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OneDrive%20-%20INSTITUTO%20DE%20DESARROLLO%20Y%20CREDITO%20COOPERATIVO/Escritorio/2025/PAC%20COMPRAS%20-2024-2025/PAC%20COMPRAS%202%20Y%203ER%20-2025/PROGRAMACION%20FONDOS%20A&#209;OS%20ANTERIORES-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S 121"/>
      <sheetName val="F-121-2024"/>
      <sheetName val="FONDOS 121-JULIO-2025"/>
      <sheetName val="PROCESOS DE OBRAS"/>
      <sheetName val="CUOTAS F-121"/>
    </sheetNames>
    <sheetDataSet>
      <sheetData sheetId="0"/>
      <sheetData sheetId="1"/>
      <sheetData sheetId="2"/>
      <sheetData sheetId="3">
        <row r="19">
          <cell r="G19">
            <v>4177675.5200000005</v>
          </cell>
        </row>
        <row r="35">
          <cell r="G35">
            <v>1047961.83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S 121"/>
      <sheetName val="F-121-2024"/>
      <sheetName val="MATE. GASTABLE-PRESTACIONE-2025"/>
      <sheetName val="SHEETROCK"/>
      <sheetName val="CUOTAS F-121"/>
    </sheetNames>
    <sheetDataSet>
      <sheetData sheetId="0"/>
      <sheetData sheetId="1"/>
      <sheetData sheetId="2">
        <row r="4">
          <cell r="E4">
            <v>3538695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view="pageBreakPreview" topLeftCell="A61" zoomScale="98" zoomScaleNormal="106" zoomScaleSheetLayoutView="98" workbookViewId="0">
      <selection activeCell="F69" sqref="F69"/>
    </sheetView>
  </sheetViews>
  <sheetFormatPr baseColWidth="10" defaultColWidth="11.42578125" defaultRowHeight="15" x14ac:dyDescent="0.25"/>
  <cols>
    <col min="1" max="1" width="64.28515625" style="133" customWidth="1"/>
    <col min="2" max="2" width="24.28515625" style="133" customWidth="1"/>
    <col min="3" max="3" width="23" style="129" customWidth="1"/>
    <col min="4" max="4" width="25.5703125" style="133" customWidth="1"/>
    <col min="5" max="5" width="22.5703125" style="129" customWidth="1"/>
    <col min="6" max="6" width="17.7109375" style="129" customWidth="1"/>
    <col min="7" max="16384" width="11.42578125" style="133"/>
  </cols>
  <sheetData>
    <row r="1" spans="1:5" ht="19.5" x14ac:dyDescent="0.25">
      <c r="A1" s="207" t="s">
        <v>25</v>
      </c>
      <c r="B1" s="207"/>
      <c r="C1" s="207"/>
      <c r="D1" s="207"/>
    </row>
    <row r="2" spans="1:5" ht="19.5" x14ac:dyDescent="0.25">
      <c r="A2" s="207" t="s">
        <v>1</v>
      </c>
      <c r="B2" s="207"/>
      <c r="C2" s="207"/>
      <c r="D2" s="207"/>
    </row>
    <row r="3" spans="1:5" ht="19.5" x14ac:dyDescent="0.25">
      <c r="A3" s="207" t="s">
        <v>158</v>
      </c>
      <c r="B3" s="207"/>
      <c r="C3" s="207"/>
      <c r="D3" s="207"/>
    </row>
    <row r="4" spans="1:5" ht="19.5" x14ac:dyDescent="0.25">
      <c r="A4" s="207" t="s">
        <v>142</v>
      </c>
      <c r="B4" s="207"/>
      <c r="C4" s="207"/>
      <c r="D4" s="207"/>
    </row>
    <row r="5" spans="1:5" ht="19.5" x14ac:dyDescent="0.25">
      <c r="A5" s="132"/>
      <c r="B5" s="132"/>
      <c r="C5" s="132"/>
      <c r="D5" s="132"/>
    </row>
    <row r="6" spans="1:5" ht="39" x14ac:dyDescent="0.4">
      <c r="A6" s="134" t="s">
        <v>35</v>
      </c>
      <c r="B6" s="154" t="s">
        <v>26</v>
      </c>
      <c r="C6" s="135" t="s">
        <v>28</v>
      </c>
      <c r="D6" s="154" t="s">
        <v>37</v>
      </c>
      <c r="E6" s="154" t="s">
        <v>159</v>
      </c>
    </row>
    <row r="7" spans="1:5" ht="15.75" x14ac:dyDescent="0.25">
      <c r="A7" s="136" t="s">
        <v>40</v>
      </c>
      <c r="B7" s="155">
        <f>SUM(B8:B20)</f>
        <v>267886394</v>
      </c>
      <c r="C7" s="155">
        <f>SUM(C8:C20)</f>
        <v>128239108.24000001</v>
      </c>
      <c r="D7" s="155">
        <f>SUM(D8:D20)</f>
        <v>139647285.75999999</v>
      </c>
      <c r="E7" s="155">
        <f>SUM(E8:E20)</f>
        <v>0</v>
      </c>
    </row>
    <row r="8" spans="1:5" ht="15.75" x14ac:dyDescent="0.25">
      <c r="A8" s="161" t="s">
        <v>41</v>
      </c>
      <c r="B8" s="162">
        <v>115972500</v>
      </c>
      <c r="C8" s="162">
        <v>63310485</v>
      </c>
      <c r="D8" s="162">
        <f>B8-C8</f>
        <v>52662015</v>
      </c>
      <c r="E8" s="164">
        <v>0</v>
      </c>
    </row>
    <row r="9" spans="1:5" ht="15.75" x14ac:dyDescent="0.25">
      <c r="A9" s="161" t="s">
        <v>42</v>
      </c>
      <c r="B9" s="163">
        <v>80616100</v>
      </c>
      <c r="C9" s="163">
        <v>44863000</v>
      </c>
      <c r="D9" s="162">
        <f t="shared" ref="D9:D20" si="0">B9-C9</f>
        <v>35753100</v>
      </c>
      <c r="E9" s="164">
        <v>0</v>
      </c>
    </row>
    <row r="10" spans="1:5" ht="15.75" x14ac:dyDescent="0.25">
      <c r="A10" s="161" t="s">
        <v>43</v>
      </c>
      <c r="B10" s="162">
        <v>300000</v>
      </c>
      <c r="C10" s="162">
        <v>0</v>
      </c>
      <c r="D10" s="162">
        <f t="shared" si="0"/>
        <v>300000</v>
      </c>
      <c r="E10" s="164">
        <v>0</v>
      </c>
    </row>
    <row r="11" spans="1:5" ht="15.75" x14ac:dyDescent="0.25">
      <c r="A11" s="161" t="s">
        <v>44</v>
      </c>
      <c r="B11" s="162">
        <v>900500</v>
      </c>
      <c r="C11" s="162">
        <v>525232.4</v>
      </c>
      <c r="D11" s="162">
        <f t="shared" si="0"/>
        <v>375267.6</v>
      </c>
      <c r="E11" s="164">
        <v>0</v>
      </c>
    </row>
    <row r="12" spans="1:5" ht="15.75" x14ac:dyDescent="0.25">
      <c r="A12" s="161" t="s">
        <v>45</v>
      </c>
      <c r="B12" s="162">
        <v>16890000</v>
      </c>
      <c r="C12" s="162">
        <v>0</v>
      </c>
      <c r="D12" s="162">
        <f t="shared" si="0"/>
        <v>16890000</v>
      </c>
      <c r="E12" s="164">
        <v>0</v>
      </c>
    </row>
    <row r="13" spans="1:5" ht="15.75" x14ac:dyDescent="0.25">
      <c r="A13" s="161" t="s">
        <v>6</v>
      </c>
      <c r="B13" s="162">
        <v>597000</v>
      </c>
      <c r="C13" s="162">
        <v>0</v>
      </c>
      <c r="D13" s="162">
        <f t="shared" si="0"/>
        <v>597000</v>
      </c>
      <c r="E13" s="164">
        <v>0</v>
      </c>
    </row>
    <row r="14" spans="1:5" ht="31.5" x14ac:dyDescent="0.25">
      <c r="A14" s="161" t="s">
        <v>7</v>
      </c>
      <c r="B14" s="162">
        <v>614290</v>
      </c>
      <c r="C14" s="162">
        <v>0</v>
      </c>
      <c r="D14" s="162">
        <f t="shared" si="0"/>
        <v>614290</v>
      </c>
      <c r="E14" s="164">
        <v>0</v>
      </c>
    </row>
    <row r="15" spans="1:5" ht="15.75" x14ac:dyDescent="0.25">
      <c r="A15" s="161" t="s">
        <v>46</v>
      </c>
      <c r="B15" s="162">
        <v>5436004</v>
      </c>
      <c r="C15" s="162">
        <v>2935000</v>
      </c>
      <c r="D15" s="162">
        <f t="shared" si="0"/>
        <v>2501004</v>
      </c>
      <c r="E15" s="164">
        <v>0</v>
      </c>
    </row>
    <row r="16" spans="1:5" ht="31.5" x14ac:dyDescent="0.25">
      <c r="A16" s="161" t="s">
        <v>47</v>
      </c>
      <c r="B16" s="162">
        <v>16750000</v>
      </c>
      <c r="C16" s="162">
        <v>0</v>
      </c>
      <c r="D16" s="162">
        <f t="shared" si="0"/>
        <v>16750000</v>
      </c>
      <c r="E16" s="164">
        <v>0</v>
      </c>
    </row>
    <row r="17" spans="1:6" ht="15.75" x14ac:dyDescent="0.25">
      <c r="A17" s="161" t="s">
        <v>48</v>
      </c>
      <c r="B17" s="162">
        <v>50000</v>
      </c>
      <c r="C17" s="162">
        <v>0</v>
      </c>
      <c r="D17" s="162">
        <f t="shared" si="0"/>
        <v>50000</v>
      </c>
      <c r="E17" s="164">
        <v>0</v>
      </c>
    </row>
    <row r="18" spans="1:6" ht="31.5" x14ac:dyDescent="0.25">
      <c r="A18" s="161" t="s">
        <v>49</v>
      </c>
      <c r="B18" s="162">
        <v>13679546</v>
      </c>
      <c r="C18" s="162">
        <v>7685296.6600000001</v>
      </c>
      <c r="D18" s="162">
        <f t="shared" si="0"/>
        <v>5994249.3399999999</v>
      </c>
      <c r="E18" s="164">
        <v>0</v>
      </c>
    </row>
    <row r="19" spans="1:6" ht="31.5" x14ac:dyDescent="0.25">
      <c r="A19" s="161" t="s">
        <v>50</v>
      </c>
      <c r="B19" s="162">
        <v>13829614</v>
      </c>
      <c r="C19" s="162">
        <v>7717609.0599999996</v>
      </c>
      <c r="D19" s="162">
        <f t="shared" si="0"/>
        <v>6112004.9400000004</v>
      </c>
      <c r="E19" s="164">
        <v>0</v>
      </c>
    </row>
    <row r="20" spans="1:6" ht="31.5" x14ac:dyDescent="0.25">
      <c r="A20" s="161" t="s">
        <v>51</v>
      </c>
      <c r="B20" s="162">
        <v>2250840</v>
      </c>
      <c r="C20" s="162">
        <v>1202485.1200000001</v>
      </c>
      <c r="D20" s="162">
        <f t="shared" si="0"/>
        <v>1048354.8799999999</v>
      </c>
      <c r="E20" s="164">
        <v>0</v>
      </c>
    </row>
    <row r="21" spans="1:6" ht="15.75" x14ac:dyDescent="0.25">
      <c r="A21" s="105"/>
      <c r="B21" s="109"/>
      <c r="C21" s="119"/>
      <c r="D21" s="109"/>
      <c r="E21" s="120"/>
    </row>
    <row r="22" spans="1:6" ht="15.75" x14ac:dyDescent="0.25">
      <c r="A22" s="136" t="s">
        <v>52</v>
      </c>
      <c r="B22" s="155">
        <f>SUM(B23:B58)</f>
        <v>38717732</v>
      </c>
      <c r="C22" s="155">
        <f>SUM(C23:C58)</f>
        <v>15538425.690000005</v>
      </c>
      <c r="D22" s="155">
        <f>SUM(D23:D58)</f>
        <v>23179306.309999999</v>
      </c>
      <c r="E22" s="155"/>
    </row>
    <row r="23" spans="1:6" ht="15.75" x14ac:dyDescent="0.25">
      <c r="A23" s="161" t="s">
        <v>53</v>
      </c>
      <c r="B23" s="159">
        <v>2500000</v>
      </c>
      <c r="C23" s="172">
        <v>1155588.05</v>
      </c>
      <c r="D23" s="159">
        <f>B23-C23</f>
        <v>1344411.95</v>
      </c>
      <c r="E23" s="164">
        <v>0</v>
      </c>
      <c r="F23" s="129">
        <f>160000*5</f>
        <v>800000</v>
      </c>
    </row>
    <row r="24" spans="1:6" ht="15.75" x14ac:dyDescent="0.25">
      <c r="A24" s="161" t="s">
        <v>54</v>
      </c>
      <c r="B24" s="159">
        <v>3200000</v>
      </c>
      <c r="C24" s="172">
        <v>2078835.26</v>
      </c>
      <c r="D24" s="159">
        <f t="shared" ref="D24:D58" si="1">B24-C24</f>
        <v>1121164.74</v>
      </c>
      <c r="E24" s="164">
        <v>0</v>
      </c>
      <c r="F24" s="129">
        <f>323000*5</f>
        <v>1615000</v>
      </c>
    </row>
    <row r="25" spans="1:6" ht="15.75" x14ac:dyDescent="0.25">
      <c r="A25" s="161" t="s">
        <v>55</v>
      </c>
      <c r="B25" s="159">
        <v>5500000</v>
      </c>
      <c r="C25" s="172">
        <v>2900845.49</v>
      </c>
      <c r="D25" s="159">
        <f t="shared" si="1"/>
        <v>2599154.5099999998</v>
      </c>
      <c r="E25" s="164">
        <v>0</v>
      </c>
      <c r="F25" s="129">
        <f>445610*5</f>
        <v>2228050</v>
      </c>
    </row>
    <row r="26" spans="1:6" ht="15.75" x14ac:dyDescent="0.25">
      <c r="A26" s="161" t="s">
        <v>56</v>
      </c>
      <c r="B26" s="159">
        <v>65000</v>
      </c>
      <c r="C26" s="162">
        <v>1650</v>
      </c>
      <c r="D26" s="159">
        <f t="shared" si="1"/>
        <v>63350</v>
      </c>
      <c r="E26" s="164">
        <v>0</v>
      </c>
      <c r="F26" s="129">
        <v>2230000</v>
      </c>
    </row>
    <row r="27" spans="1:6" ht="15.75" x14ac:dyDescent="0.25">
      <c r="A27" s="161" t="s">
        <v>57</v>
      </c>
      <c r="B27" s="162">
        <v>200000</v>
      </c>
      <c r="C27" s="162">
        <v>120611</v>
      </c>
      <c r="D27" s="159">
        <f t="shared" si="1"/>
        <v>79389</v>
      </c>
      <c r="E27" s="164">
        <v>0</v>
      </c>
      <c r="F27" s="129">
        <f>+F26-D25</f>
        <v>-369154.50999999978</v>
      </c>
    </row>
    <row r="28" spans="1:6" ht="15.75" x14ac:dyDescent="0.25">
      <c r="A28" s="105" t="s">
        <v>58</v>
      </c>
      <c r="B28" s="104">
        <v>3034180</v>
      </c>
      <c r="C28" s="104">
        <f>1760135.03+55351</f>
        <v>1815486.03</v>
      </c>
      <c r="D28" s="109">
        <f t="shared" si="1"/>
        <v>1218693.97</v>
      </c>
      <c r="E28" s="120"/>
      <c r="F28" s="129">
        <f>250000+244000</f>
        <v>494000</v>
      </c>
    </row>
    <row r="29" spans="1:6" ht="15.75" x14ac:dyDescent="0.25">
      <c r="A29" s="105" t="s">
        <v>154</v>
      </c>
      <c r="B29" s="104">
        <v>150000</v>
      </c>
      <c r="C29" s="104">
        <v>150000</v>
      </c>
      <c r="D29" s="109">
        <f t="shared" si="1"/>
        <v>0</v>
      </c>
      <c r="E29" s="120">
        <v>0</v>
      </c>
    </row>
    <row r="30" spans="1:6" ht="15.75" x14ac:dyDescent="0.25">
      <c r="A30" s="105" t="s">
        <v>59</v>
      </c>
      <c r="B30" s="104">
        <v>232392</v>
      </c>
      <c r="C30" s="104">
        <v>232392</v>
      </c>
      <c r="D30" s="109">
        <f t="shared" si="1"/>
        <v>0</v>
      </c>
      <c r="E30" s="120">
        <v>0</v>
      </c>
      <c r="F30" s="129">
        <f>+D24-F24</f>
        <v>-493835.26</v>
      </c>
    </row>
    <row r="31" spans="1:6" ht="15.75" x14ac:dyDescent="0.25">
      <c r="A31" s="105" t="s">
        <v>60</v>
      </c>
      <c r="B31" s="104">
        <v>4965820</v>
      </c>
      <c r="C31" s="104">
        <v>182650</v>
      </c>
      <c r="D31" s="109">
        <f t="shared" si="1"/>
        <v>4783170</v>
      </c>
      <c r="E31" s="120"/>
      <c r="F31" s="129">
        <v>493834</v>
      </c>
    </row>
    <row r="32" spans="1:6" ht="15.75" x14ac:dyDescent="0.25">
      <c r="A32" s="105" t="s">
        <v>61</v>
      </c>
      <c r="B32" s="104">
        <v>0</v>
      </c>
      <c r="C32" s="104">
        <v>0</v>
      </c>
      <c r="D32" s="109">
        <f t="shared" si="1"/>
        <v>0</v>
      </c>
      <c r="E32" s="120">
        <v>0</v>
      </c>
    </row>
    <row r="33" spans="1:6" ht="15.75" x14ac:dyDescent="0.25">
      <c r="A33" s="105" t="s">
        <v>62</v>
      </c>
      <c r="B33" s="104">
        <v>236000</v>
      </c>
      <c r="C33" s="104">
        <v>236000</v>
      </c>
      <c r="D33" s="109">
        <f t="shared" si="1"/>
        <v>0</v>
      </c>
      <c r="E33" s="120">
        <v>0</v>
      </c>
    </row>
    <row r="34" spans="1:6" ht="15.75" x14ac:dyDescent="0.25">
      <c r="A34" s="105" t="s">
        <v>63</v>
      </c>
      <c r="B34" s="106">
        <v>350000</v>
      </c>
      <c r="C34" s="104">
        <v>0</v>
      </c>
      <c r="D34" s="109">
        <f t="shared" si="1"/>
        <v>350000</v>
      </c>
      <c r="E34" s="120">
        <v>0</v>
      </c>
    </row>
    <row r="35" spans="1:6" ht="15.75" x14ac:dyDescent="0.25">
      <c r="A35" s="105" t="s">
        <v>64</v>
      </c>
      <c r="B35" s="106">
        <v>5221740</v>
      </c>
      <c r="C35" s="104">
        <v>469945.38</v>
      </c>
      <c r="D35" s="109">
        <f t="shared" si="1"/>
        <v>4751794.62</v>
      </c>
      <c r="E35" s="120">
        <v>3750000</v>
      </c>
    </row>
    <row r="36" spans="1:6" ht="15.75" x14ac:dyDescent="0.25">
      <c r="A36" s="105" t="s">
        <v>114</v>
      </c>
      <c r="B36" s="106">
        <v>25000</v>
      </c>
      <c r="C36" s="104">
        <v>0</v>
      </c>
      <c r="D36" s="109">
        <f t="shared" si="1"/>
        <v>25000</v>
      </c>
      <c r="E36" s="120" t="s">
        <v>160</v>
      </c>
    </row>
    <row r="37" spans="1:6" ht="18.75" customHeight="1" x14ac:dyDescent="0.25">
      <c r="A37" s="105" t="s">
        <v>141</v>
      </c>
      <c r="B37" s="106">
        <v>212400</v>
      </c>
      <c r="C37" s="104">
        <v>212400</v>
      </c>
      <c r="D37" s="109">
        <f t="shared" si="1"/>
        <v>0</v>
      </c>
      <c r="E37" s="120" t="s">
        <v>160</v>
      </c>
    </row>
    <row r="38" spans="1:6" ht="31.5" x14ac:dyDescent="0.25">
      <c r="A38" s="105" t="s">
        <v>65</v>
      </c>
      <c r="B38" s="106">
        <v>120000</v>
      </c>
      <c r="C38" s="104">
        <v>120000</v>
      </c>
      <c r="D38" s="109">
        <f t="shared" si="1"/>
        <v>0</v>
      </c>
      <c r="E38" s="120" t="s">
        <v>160</v>
      </c>
    </row>
    <row r="39" spans="1:6" ht="15.75" x14ac:dyDescent="0.25">
      <c r="A39" s="105" t="s">
        <v>66</v>
      </c>
      <c r="B39" s="106">
        <v>0</v>
      </c>
      <c r="C39" s="104">
        <v>0</v>
      </c>
      <c r="D39" s="109">
        <f t="shared" si="1"/>
        <v>0</v>
      </c>
      <c r="E39" s="120" t="s">
        <v>160</v>
      </c>
    </row>
    <row r="40" spans="1:6" ht="15.75" x14ac:dyDescent="0.25">
      <c r="A40" s="105" t="s">
        <v>67</v>
      </c>
      <c r="B40" s="104">
        <v>1050000</v>
      </c>
      <c r="C40" s="104">
        <v>442756.92</v>
      </c>
      <c r="D40" s="109">
        <f t="shared" si="1"/>
        <v>607243.08000000007</v>
      </c>
      <c r="E40" s="120"/>
      <c r="F40" s="158" t="s">
        <v>161</v>
      </c>
    </row>
    <row r="41" spans="1:6" ht="15.75" x14ac:dyDescent="0.25">
      <c r="A41" s="105" t="s">
        <v>68</v>
      </c>
      <c r="B41" s="109">
        <v>1050000</v>
      </c>
      <c r="C41" s="104">
        <v>3531.56</v>
      </c>
      <c r="D41" s="109">
        <f t="shared" si="1"/>
        <v>1046468.44</v>
      </c>
      <c r="E41" s="120"/>
    </row>
    <row r="42" spans="1:6" ht="15.75" x14ac:dyDescent="0.25">
      <c r="A42" s="105" t="s">
        <v>69</v>
      </c>
      <c r="B42" s="109">
        <v>1400000</v>
      </c>
      <c r="C42" s="104">
        <v>126050.07</v>
      </c>
      <c r="D42" s="109">
        <f t="shared" si="1"/>
        <v>1273949.93</v>
      </c>
      <c r="E42" s="120"/>
      <c r="F42" s="158" t="s">
        <v>162</v>
      </c>
    </row>
    <row r="43" spans="1:6" ht="47.25" x14ac:dyDescent="0.25">
      <c r="A43" s="105" t="s">
        <v>70</v>
      </c>
      <c r="B43" s="106">
        <v>1300000</v>
      </c>
      <c r="C43" s="104">
        <f>1128840+14415.01</f>
        <v>1143255.01</v>
      </c>
      <c r="D43" s="109">
        <f t="shared" si="1"/>
        <v>156744.99</v>
      </c>
      <c r="E43" s="120"/>
    </row>
    <row r="44" spans="1:6" ht="31.5" x14ac:dyDescent="0.25">
      <c r="A44" s="105" t="s">
        <v>71</v>
      </c>
      <c r="B44" s="106">
        <v>246384</v>
      </c>
      <c r="C44" s="104">
        <v>246384</v>
      </c>
      <c r="D44" s="109">
        <f t="shared" si="1"/>
        <v>0</v>
      </c>
      <c r="E44" s="120"/>
    </row>
    <row r="45" spans="1:6" ht="47.25" x14ac:dyDescent="0.25">
      <c r="A45" s="105" t="s">
        <v>72</v>
      </c>
      <c r="B45" s="106">
        <v>1000000</v>
      </c>
      <c r="C45" s="104">
        <v>1000000</v>
      </c>
      <c r="D45" s="109">
        <f t="shared" si="1"/>
        <v>0</v>
      </c>
      <c r="E45" s="120">
        <f>SUM(E40:E44)</f>
        <v>0</v>
      </c>
    </row>
    <row r="46" spans="1:6" ht="31.5" x14ac:dyDescent="0.25">
      <c r="A46" s="105" t="s">
        <v>73</v>
      </c>
      <c r="B46" s="106">
        <f>500000-246384</f>
        <v>253616</v>
      </c>
      <c r="C46" s="104">
        <v>253616</v>
      </c>
      <c r="D46" s="109">
        <f t="shared" si="1"/>
        <v>0</v>
      </c>
      <c r="E46" s="120"/>
    </row>
    <row r="47" spans="1:6" ht="15.75" x14ac:dyDescent="0.25">
      <c r="A47" s="105" t="s">
        <v>74</v>
      </c>
      <c r="B47" s="109">
        <v>0</v>
      </c>
      <c r="C47" s="104">
        <v>0</v>
      </c>
      <c r="D47" s="109">
        <f t="shared" si="1"/>
        <v>0</v>
      </c>
      <c r="E47" s="120"/>
    </row>
    <row r="48" spans="1:6" ht="15.75" x14ac:dyDescent="0.25">
      <c r="A48" s="105" t="s">
        <v>75</v>
      </c>
      <c r="B48" s="109">
        <v>225000</v>
      </c>
      <c r="C48" s="104">
        <v>225000</v>
      </c>
      <c r="D48" s="109">
        <f t="shared" si="1"/>
        <v>0</v>
      </c>
      <c r="E48" s="120"/>
    </row>
    <row r="49" spans="1:6" ht="15.75" x14ac:dyDescent="0.25">
      <c r="A49" s="105" t="s">
        <v>155</v>
      </c>
      <c r="B49" s="109">
        <v>234000</v>
      </c>
      <c r="C49" s="104">
        <v>233999.99</v>
      </c>
      <c r="D49" s="109">
        <f t="shared" si="1"/>
        <v>1.0000000009313226E-2</v>
      </c>
      <c r="E49" s="120"/>
    </row>
    <row r="50" spans="1:6" ht="15.75" x14ac:dyDescent="0.25">
      <c r="A50" s="105" t="s">
        <v>76</v>
      </c>
      <c r="B50" s="109">
        <v>1000000</v>
      </c>
      <c r="C50" s="104">
        <v>146833.29999999999</v>
      </c>
      <c r="D50" s="109">
        <f t="shared" si="1"/>
        <v>853166.7</v>
      </c>
      <c r="E50" s="120"/>
      <c r="F50" s="158" t="s">
        <v>161</v>
      </c>
    </row>
    <row r="51" spans="1:6" ht="15.75" x14ac:dyDescent="0.25">
      <c r="A51" s="110" t="s">
        <v>77</v>
      </c>
      <c r="B51" s="104">
        <v>175000</v>
      </c>
      <c r="C51" s="104">
        <f>73281.73+100322.9</f>
        <v>173604.63</v>
      </c>
      <c r="D51" s="109">
        <f>B51-C51</f>
        <v>1395.3699999999953</v>
      </c>
      <c r="E51" s="120"/>
    </row>
    <row r="52" spans="1:6" ht="15.75" x14ac:dyDescent="0.25">
      <c r="A52" s="105" t="s">
        <v>78</v>
      </c>
      <c r="B52" s="104">
        <v>0</v>
      </c>
      <c r="C52" s="104">
        <v>0</v>
      </c>
      <c r="D52" s="109">
        <f>B52-C52</f>
        <v>0</v>
      </c>
      <c r="E52" s="120"/>
    </row>
    <row r="53" spans="1:6" ht="15.75" x14ac:dyDescent="0.25">
      <c r="A53" s="105" t="s">
        <v>14</v>
      </c>
      <c r="B53" s="104">
        <v>175000</v>
      </c>
      <c r="C53" s="104">
        <v>175000</v>
      </c>
      <c r="D53" s="109">
        <f t="shared" si="1"/>
        <v>0</v>
      </c>
      <c r="E53" s="120"/>
    </row>
    <row r="54" spans="1:6" ht="31.5" x14ac:dyDescent="0.25">
      <c r="A54" s="105" t="s">
        <v>79</v>
      </c>
      <c r="B54" s="104">
        <v>823282</v>
      </c>
      <c r="C54" s="104">
        <v>250000</v>
      </c>
      <c r="D54" s="109">
        <f>B54-C54</f>
        <v>573282</v>
      </c>
      <c r="E54" s="120">
        <v>570000</v>
      </c>
    </row>
    <row r="55" spans="1:6" ht="36" customHeight="1" x14ac:dyDescent="0.25">
      <c r="A55" s="105" t="s">
        <v>80</v>
      </c>
      <c r="B55" s="104">
        <v>402718</v>
      </c>
      <c r="C55" s="104">
        <f>178040.9+224677.1</f>
        <v>402718</v>
      </c>
      <c r="D55" s="109">
        <f t="shared" si="1"/>
        <v>0</v>
      </c>
      <c r="E55" s="120" t="s">
        <v>36</v>
      </c>
    </row>
    <row r="56" spans="1:6" ht="15.75" x14ac:dyDescent="0.25">
      <c r="A56" s="105" t="s">
        <v>140</v>
      </c>
      <c r="B56" s="104">
        <v>25000</v>
      </c>
      <c r="C56" s="104">
        <v>24780</v>
      </c>
      <c r="D56" s="109">
        <f t="shared" si="1"/>
        <v>220</v>
      </c>
      <c r="E56" s="120"/>
    </row>
    <row r="57" spans="1:6" ht="31.5" x14ac:dyDescent="0.25">
      <c r="A57" s="105" t="s">
        <v>15</v>
      </c>
      <c r="B57" s="109">
        <v>845200</v>
      </c>
      <c r="C57" s="104">
        <v>0</v>
      </c>
      <c r="D57" s="109">
        <f t="shared" si="1"/>
        <v>845200</v>
      </c>
      <c r="E57" s="120"/>
    </row>
    <row r="58" spans="1:6" ht="15.75" x14ac:dyDescent="0.25">
      <c r="A58" s="105" t="s">
        <v>23</v>
      </c>
      <c r="B58" s="109">
        <v>2500000</v>
      </c>
      <c r="C58" s="104">
        <v>1014493</v>
      </c>
      <c r="D58" s="109">
        <f t="shared" si="1"/>
        <v>1485507</v>
      </c>
      <c r="E58" s="120"/>
    </row>
    <row r="59" spans="1:6" ht="15.75" x14ac:dyDescent="0.25">
      <c r="A59" s="136" t="s">
        <v>81</v>
      </c>
      <c r="B59" s="155">
        <f>SUM(B60:B88)</f>
        <v>16605660</v>
      </c>
      <c r="C59" s="155">
        <f>SUM(C60:C88)</f>
        <v>8637625.25</v>
      </c>
      <c r="D59" s="155">
        <f>SUM(D60:D88)</f>
        <v>7968034.75</v>
      </c>
      <c r="E59" s="155"/>
    </row>
    <row r="60" spans="1:6" ht="31.5" x14ac:dyDescent="0.25">
      <c r="A60" s="105" t="s">
        <v>82</v>
      </c>
      <c r="B60" s="109">
        <v>1000000</v>
      </c>
      <c r="C60" s="119">
        <v>569624</v>
      </c>
      <c r="D60" s="109">
        <f>B60-C60</f>
        <v>430376</v>
      </c>
      <c r="E60" s="120"/>
    </row>
    <row r="61" spans="1:6" ht="15.75" x14ac:dyDescent="0.25">
      <c r="A61" s="105" t="s">
        <v>110</v>
      </c>
      <c r="B61" s="109">
        <v>100000</v>
      </c>
      <c r="C61" s="119">
        <v>38940</v>
      </c>
      <c r="D61" s="109">
        <f>B61-C61</f>
        <v>61060</v>
      </c>
      <c r="E61" s="120"/>
    </row>
    <row r="62" spans="1:6" ht="16.5" customHeight="1" x14ac:dyDescent="0.25">
      <c r="A62" s="105" t="s">
        <v>83</v>
      </c>
      <c r="B62" s="109">
        <v>234000</v>
      </c>
      <c r="C62" s="119">
        <v>147306</v>
      </c>
      <c r="D62" s="109">
        <f t="shared" ref="D62:D88" si="2">B62-C62</f>
        <v>86694</v>
      </c>
      <c r="E62" s="120"/>
    </row>
    <row r="63" spans="1:6" ht="15.75" x14ac:dyDescent="0.25">
      <c r="A63" s="105" t="s">
        <v>119</v>
      </c>
      <c r="B63" s="109">
        <v>250000</v>
      </c>
      <c r="C63" s="119">
        <v>250000</v>
      </c>
      <c r="D63" s="109">
        <f t="shared" si="2"/>
        <v>0</v>
      </c>
      <c r="E63" s="120"/>
    </row>
    <row r="64" spans="1:6" ht="15.75" x14ac:dyDescent="0.25">
      <c r="A64" s="105" t="s">
        <v>84</v>
      </c>
      <c r="B64" s="106">
        <v>700000</v>
      </c>
      <c r="C64" s="106">
        <v>21004</v>
      </c>
      <c r="D64" s="109">
        <f t="shared" si="2"/>
        <v>678996</v>
      </c>
      <c r="E64" s="120"/>
    </row>
    <row r="65" spans="1:5" ht="15.75" x14ac:dyDescent="0.25">
      <c r="A65" s="105" t="s">
        <v>85</v>
      </c>
      <c r="B65" s="104">
        <v>400000</v>
      </c>
      <c r="C65" s="104">
        <v>300339.5</v>
      </c>
      <c r="D65" s="109">
        <f t="shared" si="2"/>
        <v>99660.5</v>
      </c>
      <c r="E65" s="120"/>
    </row>
    <row r="66" spans="1:5" ht="15.75" x14ac:dyDescent="0.25">
      <c r="A66" s="105" t="s">
        <v>10</v>
      </c>
      <c r="B66" s="109">
        <v>700000</v>
      </c>
      <c r="C66" s="119">
        <v>247699.7</v>
      </c>
      <c r="D66" s="109">
        <f t="shared" si="2"/>
        <v>452300.3</v>
      </c>
      <c r="E66" s="120">
        <v>100000</v>
      </c>
    </row>
    <row r="67" spans="1:5" ht="15.75" x14ac:dyDescent="0.25">
      <c r="A67" s="105" t="s">
        <v>86</v>
      </c>
      <c r="B67" s="109">
        <v>10000</v>
      </c>
      <c r="C67" s="119">
        <v>0</v>
      </c>
      <c r="D67" s="109">
        <f t="shared" si="2"/>
        <v>10000</v>
      </c>
      <c r="E67" s="120"/>
    </row>
    <row r="68" spans="1:5" ht="31.5" x14ac:dyDescent="0.25">
      <c r="A68" s="105" t="s">
        <v>111</v>
      </c>
      <c r="B68" s="109">
        <v>21000</v>
      </c>
      <c r="C68" s="119">
        <v>8437</v>
      </c>
      <c r="D68" s="109">
        <f t="shared" si="2"/>
        <v>12563</v>
      </c>
      <c r="E68" s="120"/>
    </row>
    <row r="69" spans="1:5" ht="15.75" x14ac:dyDescent="0.25">
      <c r="A69" s="105" t="s">
        <v>88</v>
      </c>
      <c r="B69" s="109">
        <v>244800</v>
      </c>
      <c r="C69" s="119">
        <v>0</v>
      </c>
      <c r="D69" s="109">
        <f t="shared" si="2"/>
        <v>244800</v>
      </c>
      <c r="E69" s="120">
        <v>244800</v>
      </c>
    </row>
    <row r="70" spans="1:5" ht="15.75" x14ac:dyDescent="0.25">
      <c r="A70" s="105" t="s">
        <v>87</v>
      </c>
      <c r="B70" s="109">
        <v>30000</v>
      </c>
      <c r="C70" s="119">
        <v>0</v>
      </c>
      <c r="D70" s="109">
        <f>B70-C70</f>
        <v>30000</v>
      </c>
      <c r="E70" s="120"/>
    </row>
    <row r="71" spans="1:5" ht="15.75" x14ac:dyDescent="0.25">
      <c r="A71" s="105" t="s">
        <v>89</v>
      </c>
      <c r="B71" s="109">
        <v>55200</v>
      </c>
      <c r="C71" s="119">
        <v>55200</v>
      </c>
      <c r="D71" s="109">
        <f t="shared" si="2"/>
        <v>0</v>
      </c>
      <c r="E71" s="120"/>
    </row>
    <row r="72" spans="1:5" ht="15.75" x14ac:dyDescent="0.25">
      <c r="A72" s="105" t="s">
        <v>90</v>
      </c>
      <c r="B72" s="109">
        <v>20000</v>
      </c>
      <c r="C72" s="119">
        <v>2802.9</v>
      </c>
      <c r="D72" s="109">
        <f t="shared" si="2"/>
        <v>17197.099999999999</v>
      </c>
      <c r="E72" s="120"/>
    </row>
    <row r="73" spans="1:5" ht="15.75" x14ac:dyDescent="0.25">
      <c r="A73" s="105" t="s">
        <v>91</v>
      </c>
      <c r="B73" s="109">
        <v>20000</v>
      </c>
      <c r="C73" s="119">
        <v>0</v>
      </c>
      <c r="D73" s="109">
        <f t="shared" si="2"/>
        <v>20000</v>
      </c>
      <c r="E73" s="120"/>
    </row>
    <row r="74" spans="1:5" ht="15.75" x14ac:dyDescent="0.25">
      <c r="A74" s="105" t="s">
        <v>92</v>
      </c>
      <c r="B74" s="109">
        <v>9000000</v>
      </c>
      <c r="C74" s="119">
        <v>4174000</v>
      </c>
      <c r="D74" s="109">
        <f t="shared" si="2"/>
        <v>4826000</v>
      </c>
      <c r="E74" s="120"/>
    </row>
    <row r="75" spans="1:5" ht="15.75" x14ac:dyDescent="0.25">
      <c r="A75" s="105" t="s">
        <v>93</v>
      </c>
      <c r="B75" s="109">
        <v>250000</v>
      </c>
      <c r="C75" s="119">
        <v>0</v>
      </c>
      <c r="D75" s="109">
        <f t="shared" si="2"/>
        <v>250000</v>
      </c>
      <c r="E75" s="120"/>
    </row>
    <row r="76" spans="1:5" ht="15.75" x14ac:dyDescent="0.25">
      <c r="A76" s="105" t="s">
        <v>156</v>
      </c>
      <c r="B76" s="109">
        <v>65000</v>
      </c>
      <c r="C76" s="119">
        <v>64800</v>
      </c>
      <c r="D76" s="109">
        <f t="shared" si="2"/>
        <v>200</v>
      </c>
      <c r="E76" s="120"/>
    </row>
    <row r="77" spans="1:5" ht="15.75" x14ac:dyDescent="0.25">
      <c r="A77" s="105" t="s">
        <v>94</v>
      </c>
      <c r="B77" s="109">
        <v>29000</v>
      </c>
      <c r="C77" s="119">
        <v>16738.3</v>
      </c>
      <c r="D77" s="109">
        <f t="shared" si="2"/>
        <v>12261.7</v>
      </c>
      <c r="E77" s="120"/>
    </row>
    <row r="78" spans="1:5" ht="31.5" x14ac:dyDescent="0.25">
      <c r="A78" s="105" t="s">
        <v>95</v>
      </c>
      <c r="B78" s="109">
        <v>200000</v>
      </c>
      <c r="C78" s="119">
        <v>199449.5</v>
      </c>
      <c r="D78" s="109">
        <f t="shared" si="2"/>
        <v>550.5</v>
      </c>
      <c r="E78" s="120"/>
    </row>
    <row r="79" spans="1:5" ht="15.75" x14ac:dyDescent="0.25">
      <c r="A79" s="105" t="s">
        <v>96</v>
      </c>
      <c r="B79" s="109">
        <v>210800</v>
      </c>
      <c r="C79" s="119">
        <v>210800</v>
      </c>
      <c r="D79" s="109">
        <f t="shared" si="2"/>
        <v>0</v>
      </c>
      <c r="E79" s="120"/>
    </row>
    <row r="80" spans="1:5" ht="15.75" x14ac:dyDescent="0.25">
      <c r="A80" s="105" t="s">
        <v>97</v>
      </c>
      <c r="B80" s="109">
        <v>522570.86</v>
      </c>
      <c r="C80" s="119">
        <v>265913.59999999998</v>
      </c>
      <c r="D80" s="109">
        <f t="shared" si="2"/>
        <v>256657.26</v>
      </c>
      <c r="E80" s="157"/>
    </row>
    <row r="81" spans="1:6" ht="31.5" x14ac:dyDescent="0.25">
      <c r="A81" s="105" t="s">
        <v>98</v>
      </c>
      <c r="B81" s="109">
        <v>1098000</v>
      </c>
      <c r="C81" s="119">
        <v>1097108.43</v>
      </c>
      <c r="D81" s="109">
        <f t="shared" si="2"/>
        <v>891.57000000006519</v>
      </c>
      <c r="E81" s="120"/>
    </row>
    <row r="82" spans="1:6" ht="31.5" x14ac:dyDescent="0.25">
      <c r="A82" s="105" t="s">
        <v>99</v>
      </c>
      <c r="B82" s="109">
        <v>160000</v>
      </c>
      <c r="C82" s="119">
        <v>16520</v>
      </c>
      <c r="D82" s="109">
        <f t="shared" si="2"/>
        <v>143480</v>
      </c>
      <c r="E82" s="160">
        <v>120000</v>
      </c>
      <c r="F82" s="129" t="s">
        <v>163</v>
      </c>
    </row>
    <row r="83" spans="1:6" ht="15.75" x14ac:dyDescent="0.25">
      <c r="A83" s="105" t="s">
        <v>100</v>
      </c>
      <c r="B83" s="109">
        <v>281160</v>
      </c>
      <c r="C83" s="119">
        <v>281152.7</v>
      </c>
      <c r="D83" s="109">
        <f t="shared" si="2"/>
        <v>7.2999999999883585</v>
      </c>
      <c r="E83" s="120"/>
    </row>
    <row r="84" spans="1:6" ht="15.75" x14ac:dyDescent="0.25">
      <c r="A84" s="105" t="s">
        <v>101</v>
      </c>
      <c r="B84" s="109">
        <v>487929.14</v>
      </c>
      <c r="C84" s="119">
        <v>487929.14</v>
      </c>
      <c r="D84" s="109">
        <f t="shared" si="2"/>
        <v>0</v>
      </c>
      <c r="E84" s="120"/>
    </row>
    <row r="85" spans="1:6" ht="15.75" x14ac:dyDescent="0.25">
      <c r="A85" s="105" t="s">
        <v>102</v>
      </c>
      <c r="B85" s="104">
        <v>89000</v>
      </c>
      <c r="C85" s="104">
        <v>89000</v>
      </c>
      <c r="D85" s="109">
        <f t="shared" si="2"/>
        <v>0</v>
      </c>
      <c r="E85" s="120"/>
    </row>
    <row r="86" spans="1:6" ht="15.75" x14ac:dyDescent="0.25">
      <c r="A86" s="105" t="s">
        <v>103</v>
      </c>
      <c r="B86" s="104">
        <v>323200</v>
      </c>
      <c r="C86" s="104">
        <v>62770.48</v>
      </c>
      <c r="D86" s="109">
        <f t="shared" si="2"/>
        <v>260429.52</v>
      </c>
      <c r="E86" s="120">
        <v>100000</v>
      </c>
    </row>
    <row r="87" spans="1:6" ht="15.75" x14ac:dyDescent="0.25">
      <c r="A87" s="105" t="s">
        <v>104</v>
      </c>
      <c r="B87" s="109">
        <v>50000</v>
      </c>
      <c r="C87" s="119">
        <v>0</v>
      </c>
      <c r="D87" s="109">
        <f t="shared" si="2"/>
        <v>50000</v>
      </c>
      <c r="E87" s="120"/>
    </row>
    <row r="88" spans="1:6" ht="15.75" x14ac:dyDescent="0.25">
      <c r="A88" s="105" t="s">
        <v>112</v>
      </c>
      <c r="B88" s="109">
        <v>54000</v>
      </c>
      <c r="C88" s="119">
        <v>30090</v>
      </c>
      <c r="D88" s="109">
        <f t="shared" si="2"/>
        <v>23910</v>
      </c>
      <c r="E88" s="120"/>
    </row>
    <row r="89" spans="1:6" ht="15.75" x14ac:dyDescent="0.25">
      <c r="A89" s="136" t="s">
        <v>34</v>
      </c>
      <c r="B89" s="155">
        <f>SUM(B90:B97)</f>
        <v>3770000</v>
      </c>
      <c r="C89" s="155">
        <f>SUM(C90:C97)</f>
        <v>2411141.06</v>
      </c>
      <c r="D89" s="155">
        <f>SUM(D90:D97)</f>
        <v>1358858.94</v>
      </c>
      <c r="E89" s="155">
        <v>0</v>
      </c>
    </row>
    <row r="90" spans="1:6" ht="15.75" x14ac:dyDescent="0.25">
      <c r="A90" s="105" t="s">
        <v>105</v>
      </c>
      <c r="B90" s="106">
        <v>1250000</v>
      </c>
      <c r="C90" s="106">
        <v>1206867.3</v>
      </c>
      <c r="D90" s="106">
        <f>B90-C90</f>
        <v>43132.699999999953</v>
      </c>
      <c r="E90" s="120"/>
    </row>
    <row r="91" spans="1:6" ht="15.75" x14ac:dyDescent="0.25">
      <c r="A91" s="105" t="s">
        <v>106</v>
      </c>
      <c r="B91" s="106">
        <v>683000</v>
      </c>
      <c r="C91" s="106">
        <v>0</v>
      </c>
      <c r="D91" s="106">
        <f t="shared" ref="D91:D95" si="3">B91-C91</f>
        <v>683000</v>
      </c>
      <c r="E91" s="120"/>
    </row>
    <row r="92" spans="1:6" ht="15.75" x14ac:dyDescent="0.25">
      <c r="A92" s="105" t="s">
        <v>107</v>
      </c>
      <c r="B92" s="106">
        <v>450000</v>
      </c>
      <c r="C92" s="106">
        <v>0</v>
      </c>
      <c r="D92" s="106">
        <f t="shared" si="3"/>
        <v>450000</v>
      </c>
      <c r="E92" s="120"/>
    </row>
    <row r="93" spans="1:6" ht="15.75" x14ac:dyDescent="0.25">
      <c r="A93" s="105" t="s">
        <v>108</v>
      </c>
      <c r="B93" s="106">
        <v>267000</v>
      </c>
      <c r="C93" s="106">
        <v>266673.75</v>
      </c>
      <c r="D93" s="106">
        <f t="shared" si="3"/>
        <v>326.25</v>
      </c>
      <c r="E93" s="120"/>
    </row>
    <row r="94" spans="1:6" ht="15.75" x14ac:dyDescent="0.25">
      <c r="A94" s="105" t="s">
        <v>157</v>
      </c>
      <c r="B94" s="106">
        <v>570000</v>
      </c>
      <c r="C94" s="106">
        <v>566800</v>
      </c>
      <c r="D94" s="106">
        <f t="shared" si="3"/>
        <v>3200</v>
      </c>
      <c r="E94" s="120"/>
    </row>
    <row r="95" spans="1:6" ht="15.75" x14ac:dyDescent="0.25">
      <c r="A95" s="105" t="s">
        <v>172</v>
      </c>
      <c r="B95" s="113">
        <v>122000</v>
      </c>
      <c r="C95" s="113">
        <v>0</v>
      </c>
      <c r="D95" s="106">
        <f t="shared" si="3"/>
        <v>122000</v>
      </c>
      <c r="E95" s="120"/>
    </row>
    <row r="96" spans="1:6" ht="15.75" x14ac:dyDescent="0.25">
      <c r="A96" s="105" t="s">
        <v>113</v>
      </c>
      <c r="B96" s="113">
        <v>378000</v>
      </c>
      <c r="C96" s="113">
        <v>370800.01</v>
      </c>
      <c r="D96" s="106">
        <f>B96-C96</f>
        <v>7199.9899999999907</v>
      </c>
      <c r="E96" s="120"/>
    </row>
    <row r="97" spans="1:5" ht="15.75" x14ac:dyDescent="0.25">
      <c r="A97" s="105" t="s">
        <v>109</v>
      </c>
      <c r="B97" s="113">
        <v>50000</v>
      </c>
      <c r="C97" s="113"/>
      <c r="D97" s="106">
        <f>B97-C97</f>
        <v>50000</v>
      </c>
      <c r="E97" s="120"/>
    </row>
    <row r="98" spans="1:5" ht="15.75" x14ac:dyDescent="0.25">
      <c r="A98" s="114" t="s">
        <v>11</v>
      </c>
      <c r="B98" s="115">
        <f>B7+B22+B59+B89</f>
        <v>326979786</v>
      </c>
      <c r="C98" s="115">
        <f>C7+C22+C59+C89</f>
        <v>154826300.24000001</v>
      </c>
      <c r="D98" s="115">
        <f>D89+D59+D22+D7</f>
        <v>172153485.75999999</v>
      </c>
      <c r="E98" s="115">
        <f>SUM(E28:E97)</f>
        <v>4884800</v>
      </c>
    </row>
    <row r="99" spans="1:5" ht="19.5" x14ac:dyDescent="0.4">
      <c r="A99" s="141" t="s">
        <v>27</v>
      </c>
      <c r="B99" s="142"/>
      <c r="C99" s="143">
        <f>C98/B98</f>
        <v>0.47350419465991089</v>
      </c>
      <c r="D99" s="143">
        <f>D98/B98</f>
        <v>0.52649580534008911</v>
      </c>
      <c r="E99" s="120"/>
    </row>
    <row r="103" spans="1:5" ht="21" x14ac:dyDescent="0.35">
      <c r="A103" s="175" t="s">
        <v>168</v>
      </c>
    </row>
    <row r="104" spans="1:5" ht="18.75" x14ac:dyDescent="0.3">
      <c r="A104" s="173" t="s">
        <v>174</v>
      </c>
    </row>
    <row r="105" spans="1:5" ht="29.25" customHeight="1" x14ac:dyDescent="0.25">
      <c r="A105" s="208" t="s">
        <v>175</v>
      </c>
      <c r="B105" s="208"/>
      <c r="C105" s="208"/>
      <c r="D105" s="208"/>
      <c r="E105" s="208"/>
    </row>
    <row r="106" spans="1:5" ht="15" customHeight="1" x14ac:dyDescent="0.25">
      <c r="A106" s="176" t="s">
        <v>170</v>
      </c>
      <c r="B106" s="177"/>
      <c r="C106" s="177"/>
      <c r="D106" s="177"/>
      <c r="E106" s="177"/>
    </row>
    <row r="107" spans="1:5" ht="15.75" x14ac:dyDescent="0.25">
      <c r="A107" s="178" t="s">
        <v>169</v>
      </c>
      <c r="B107" s="179"/>
      <c r="C107" s="179"/>
      <c r="D107" s="179"/>
      <c r="E107" s="179"/>
    </row>
    <row r="108" spans="1:5" ht="15.75" x14ac:dyDescent="0.25">
      <c r="A108" s="178" t="s">
        <v>173</v>
      </c>
      <c r="B108" s="179"/>
      <c r="C108" s="179"/>
      <c r="D108" s="179"/>
      <c r="E108" s="179"/>
    </row>
    <row r="109" spans="1:5" ht="15.75" x14ac:dyDescent="0.25">
      <c r="A109" s="178" t="s">
        <v>171</v>
      </c>
      <c r="B109" s="179"/>
      <c r="C109" s="179"/>
      <c r="D109" s="179"/>
      <c r="E109" s="179"/>
    </row>
    <row r="110" spans="1:5" x14ac:dyDescent="0.25">
      <c r="A110" s="174"/>
      <c r="B110" s="174"/>
      <c r="C110" s="174"/>
      <c r="D110" s="174"/>
      <c r="E110" s="174"/>
    </row>
    <row r="111" spans="1:5" x14ac:dyDescent="0.25">
      <c r="A111" s="174"/>
      <c r="B111" s="174"/>
      <c r="C111" s="174"/>
      <c r="D111" s="174"/>
      <c r="E111" s="174"/>
    </row>
    <row r="112" spans="1:5" x14ac:dyDescent="0.25">
      <c r="A112" s="174"/>
      <c r="B112" s="174"/>
      <c r="C112" s="174"/>
      <c r="D112" s="174"/>
      <c r="E112" s="174"/>
    </row>
  </sheetData>
  <mergeCells count="5">
    <mergeCell ref="A1:D1"/>
    <mergeCell ref="A2:D2"/>
    <mergeCell ref="A3:D3"/>
    <mergeCell ref="A4:D4"/>
    <mergeCell ref="A105:E105"/>
  </mergeCells>
  <pageMargins left="0.62992125984251968" right="0" top="1.1417322834645669" bottom="0.74803149606299213" header="0.31496062992125984" footer="0.31496062992125984"/>
  <pageSetup scale="56" fitToHeight="0" orientation="portrait" horizontalDpi="4294967295" verticalDpi="4294967295" r:id="rId1"/>
  <rowBreaks count="1" manualBreakCount="1">
    <brk id="58" max="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238" t="s">
        <v>0</v>
      </c>
      <c r="B8" s="238"/>
      <c r="C8" s="238"/>
      <c r="D8" s="238"/>
    </row>
    <row r="9" spans="1:4" ht="58.5" x14ac:dyDescent="0.7">
      <c r="A9" s="238" t="s">
        <v>1</v>
      </c>
      <c r="B9" s="238"/>
      <c r="C9" s="238"/>
      <c r="D9" s="238"/>
    </row>
    <row r="10" spans="1:4" ht="58.5" x14ac:dyDescent="0.7">
      <c r="A10" s="238"/>
      <c r="B10" s="238"/>
      <c r="C10" s="238"/>
      <c r="D10" s="42"/>
    </row>
    <row r="11" spans="1:4" ht="58.5" x14ac:dyDescent="0.7">
      <c r="A11" s="238" t="s">
        <v>2</v>
      </c>
      <c r="B11" s="238"/>
      <c r="C11" s="238"/>
      <c r="D11" s="238"/>
    </row>
    <row r="12" spans="1:4" ht="58.5" x14ac:dyDescent="0.7">
      <c r="A12" s="238">
        <v>2025</v>
      </c>
      <c r="B12" s="238"/>
      <c r="C12" s="238"/>
      <c r="D12" s="238"/>
    </row>
    <row r="13" spans="1:4" ht="44.25" x14ac:dyDescent="0.55000000000000004">
      <c r="A13" s="237" t="s">
        <v>3</v>
      </c>
      <c r="B13" s="237"/>
      <c r="C13" s="237"/>
      <c r="D13" s="237"/>
    </row>
    <row r="14" spans="1:4" ht="44.25" x14ac:dyDescent="0.55000000000000004">
      <c r="A14" s="237" t="s">
        <v>24</v>
      </c>
      <c r="B14" s="237"/>
      <c r="C14" s="237"/>
      <c r="D14" s="237"/>
    </row>
    <row r="15" spans="1:4" s="7" customFormat="1" ht="45" x14ac:dyDescent="0.6">
      <c r="A15" s="237" t="s">
        <v>4</v>
      </c>
      <c r="B15" s="237"/>
      <c r="C15" s="237"/>
      <c r="D15" s="237"/>
    </row>
    <row r="16" spans="1:4" ht="83.25" customHeight="1" x14ac:dyDescent="0.45">
      <c r="A16" s="34" t="s">
        <v>5</v>
      </c>
      <c r="B16" s="44"/>
      <c r="C16" s="35" t="s">
        <v>22</v>
      </c>
      <c r="D16" s="45" t="s">
        <v>22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230" t="s">
        <v>8</v>
      </c>
      <c r="B18" s="230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14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15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23</v>
      </c>
      <c r="C21" s="27">
        <v>4500000</v>
      </c>
      <c r="D21" s="27">
        <v>500000</v>
      </c>
    </row>
    <row r="22" spans="1:5" s="1" customFormat="1" ht="35.25" x14ac:dyDescent="0.45">
      <c r="A22" s="230" t="s">
        <v>9</v>
      </c>
      <c r="B22" s="230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10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11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12</v>
      </c>
      <c r="C29" s="14"/>
      <c r="D29" s="14" t="e">
        <f>+D26-C26</f>
        <v>#REF!</v>
      </c>
    </row>
    <row r="30" spans="1:5" ht="35.25" hidden="1" x14ac:dyDescent="0.5">
      <c r="B30" s="13" t="s">
        <v>11</v>
      </c>
      <c r="C30" s="14"/>
      <c r="D30" s="14"/>
    </row>
    <row r="31" spans="1:5" s="1" customFormat="1" ht="35.25" hidden="1" x14ac:dyDescent="0.45">
      <c r="B31" s="2" t="s">
        <v>13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20</v>
      </c>
      <c r="D39" s="5"/>
    </row>
    <row r="40" spans="1:4" s="1" customFormat="1" x14ac:dyDescent="0.45">
      <c r="B40" s="30"/>
      <c r="C40" s="31" t="s">
        <v>21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236" t="s">
        <v>16</v>
      </c>
      <c r="B42" s="236"/>
      <c r="C42" s="236"/>
      <c r="D42" s="37"/>
    </row>
    <row r="43" spans="1:4" s="1" customFormat="1" ht="35.25" hidden="1" x14ac:dyDescent="0.5">
      <c r="A43" s="236" t="s">
        <v>17</v>
      </c>
      <c r="B43" s="236"/>
      <c r="C43" s="236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236" t="s">
        <v>18</v>
      </c>
      <c r="B45" s="236"/>
      <c r="C45" s="236"/>
      <c r="D45" s="37"/>
    </row>
    <row r="46" spans="1:4" s="1" customFormat="1" ht="35.25" hidden="1" x14ac:dyDescent="0.5">
      <c r="A46" s="236"/>
      <c r="B46" s="236"/>
      <c r="C46" s="236"/>
      <c r="D46" s="37"/>
    </row>
    <row r="47" spans="1:4" s="1" customFormat="1" ht="35.25" hidden="1" x14ac:dyDescent="0.5">
      <c r="A47" s="236" t="s">
        <v>19</v>
      </c>
      <c r="B47" s="236"/>
      <c r="C47" s="236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231"/>
      <c r="B53" s="231"/>
      <c r="C53" s="231"/>
      <c r="D53" s="38"/>
    </row>
    <row r="54" spans="1:6" s="1" customFormat="1" ht="45" hidden="1" x14ac:dyDescent="0.6">
      <c r="A54" s="232">
        <v>4</v>
      </c>
      <c r="B54" s="232"/>
      <c r="C54" s="232"/>
      <c r="D54" s="39"/>
    </row>
    <row r="55" spans="1:6" ht="55.5" hidden="1" x14ac:dyDescent="1.05">
      <c r="A55" s="233"/>
      <c r="B55" s="233"/>
      <c r="C55" s="233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234"/>
      <c r="B58" s="234"/>
      <c r="C58" s="234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235"/>
      <c r="B60" s="235"/>
      <c r="C60" s="235"/>
      <c r="D60" s="36"/>
      <c r="E60" s="6"/>
      <c r="F60" s="6"/>
    </row>
    <row r="61" spans="1:6" s="43" customFormat="1" ht="46.5" x14ac:dyDescent="0.7">
      <c r="A61" s="235"/>
      <c r="B61" s="235"/>
      <c r="C61" s="235"/>
      <c r="D61" s="36"/>
      <c r="E61" s="6"/>
      <c r="F61" s="6"/>
    </row>
  </sheetData>
  <mergeCells count="21">
    <mergeCell ref="A14:D14"/>
    <mergeCell ref="A15:D15"/>
    <mergeCell ref="A18:B18"/>
    <mergeCell ref="A8:D8"/>
    <mergeCell ref="A9:D9"/>
    <mergeCell ref="A10:C10"/>
    <mergeCell ref="A11:D11"/>
    <mergeCell ref="A12:D12"/>
    <mergeCell ref="A13:D13"/>
    <mergeCell ref="A60:C60"/>
    <mergeCell ref="A61:C61"/>
    <mergeCell ref="A42:C42"/>
    <mergeCell ref="A43:C43"/>
    <mergeCell ref="A45:C45"/>
    <mergeCell ref="A46:C46"/>
    <mergeCell ref="A47:C47"/>
    <mergeCell ref="A22:B22"/>
    <mergeCell ref="A53:C53"/>
    <mergeCell ref="A54:C54"/>
    <mergeCell ref="A55:C55"/>
    <mergeCell ref="A58:C58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8:I22"/>
  <sheetViews>
    <sheetView workbookViewId="0">
      <selection activeCell="H22" sqref="H22"/>
    </sheetView>
  </sheetViews>
  <sheetFormatPr baseColWidth="10" defaultRowHeight="15" x14ac:dyDescent="0.25"/>
  <cols>
    <col min="8" max="8" width="39.7109375" style="90" customWidth="1"/>
  </cols>
  <sheetData>
    <row r="8" spans="8:9" x14ac:dyDescent="0.25">
      <c r="H8" s="90">
        <v>683000</v>
      </c>
    </row>
    <row r="9" spans="8:9" x14ac:dyDescent="0.25">
      <c r="H9" s="90">
        <v>450000</v>
      </c>
    </row>
    <row r="10" spans="8:9" x14ac:dyDescent="0.25">
      <c r="H10" s="90">
        <v>50000</v>
      </c>
    </row>
    <row r="11" spans="8:9" x14ac:dyDescent="0.25">
      <c r="H11" s="90">
        <v>7199</v>
      </c>
    </row>
    <row r="12" spans="8:9" x14ac:dyDescent="0.25">
      <c r="H12" s="90">
        <v>3200</v>
      </c>
    </row>
    <row r="13" spans="8:9" x14ac:dyDescent="0.25">
      <c r="H13" s="90">
        <v>16500</v>
      </c>
    </row>
    <row r="15" spans="8:9" x14ac:dyDescent="0.25">
      <c r="H15" s="165">
        <f>SUM(H8:H14)</f>
        <v>1209899</v>
      </c>
      <c r="I15" t="s">
        <v>164</v>
      </c>
    </row>
    <row r="16" spans="8:9" x14ac:dyDescent="0.25">
      <c r="H16" s="90">
        <f>+H15+43132</f>
        <v>1253031</v>
      </c>
    </row>
    <row r="19" spans="8:9" x14ac:dyDescent="0.25">
      <c r="H19" s="156" t="s">
        <v>166</v>
      </c>
    </row>
    <row r="20" spans="8:9" x14ac:dyDescent="0.25">
      <c r="H20" s="156">
        <v>4823500</v>
      </c>
    </row>
    <row r="21" spans="8:9" x14ac:dyDescent="0.25">
      <c r="H21" s="156">
        <v>3934535.71</v>
      </c>
    </row>
    <row r="22" spans="8:9" x14ac:dyDescent="0.25">
      <c r="H22" s="156">
        <f>+H20-H21</f>
        <v>888964.29</v>
      </c>
      <c r="I22" t="s">
        <v>167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zoomScale="96" zoomScaleNormal="106" zoomScaleSheetLayoutView="96" workbookViewId="0">
      <selection activeCell="B13" sqref="B13"/>
    </sheetView>
  </sheetViews>
  <sheetFormatPr baseColWidth="10" defaultColWidth="11.42578125" defaultRowHeight="15" x14ac:dyDescent="0.25"/>
  <cols>
    <col min="1" max="1" width="64.28515625" style="133" customWidth="1"/>
    <col min="2" max="2" width="24.28515625" style="129" customWidth="1"/>
    <col min="3" max="3" width="23" style="129" customWidth="1"/>
    <col min="4" max="4" width="25.5703125" style="129" customWidth="1"/>
    <col min="5" max="5" width="24.140625" style="129" customWidth="1"/>
    <col min="6" max="6" width="19.42578125" style="129" customWidth="1"/>
    <col min="7" max="11" width="11.42578125" style="129"/>
    <col min="12" max="16384" width="11.42578125" style="133"/>
  </cols>
  <sheetData>
    <row r="1" spans="1:11" ht="23.25" x14ac:dyDescent="0.35">
      <c r="A1" s="102"/>
      <c r="B1" s="117"/>
      <c r="C1" s="117"/>
      <c r="D1" s="117"/>
    </row>
    <row r="2" spans="1:11" ht="23.25" x14ac:dyDescent="0.35">
      <c r="A2" s="102"/>
      <c r="B2" s="117"/>
      <c r="C2" s="117"/>
      <c r="D2" s="117"/>
    </row>
    <row r="3" spans="1:11" ht="19.5" x14ac:dyDescent="0.25">
      <c r="A3" s="207" t="s">
        <v>25</v>
      </c>
      <c r="B3" s="207"/>
      <c r="C3" s="207"/>
      <c r="D3" s="207"/>
    </row>
    <row r="4" spans="1:11" ht="19.5" x14ac:dyDescent="0.25">
      <c r="A4" s="207" t="s">
        <v>1</v>
      </c>
      <c r="B4" s="207"/>
      <c r="C4" s="207"/>
      <c r="D4" s="207"/>
    </row>
    <row r="5" spans="1:11" ht="19.5" x14ac:dyDescent="0.25">
      <c r="A5" s="207" t="s">
        <v>158</v>
      </c>
      <c r="B5" s="207"/>
      <c r="C5" s="207"/>
      <c r="D5" s="207"/>
    </row>
    <row r="6" spans="1:11" ht="19.5" x14ac:dyDescent="0.25">
      <c r="A6" s="207" t="s">
        <v>143</v>
      </c>
      <c r="B6" s="207"/>
      <c r="C6" s="207"/>
      <c r="D6" s="207"/>
    </row>
    <row r="7" spans="1:11" ht="15.75" x14ac:dyDescent="0.25">
      <c r="A7" s="128"/>
      <c r="B7" s="128"/>
      <c r="C7" s="128"/>
      <c r="D7" s="128"/>
    </row>
    <row r="8" spans="1:11" s="127" customFormat="1" ht="58.5" x14ac:dyDescent="0.4">
      <c r="A8" s="134" t="s">
        <v>35</v>
      </c>
      <c r="B8" s="135" t="s">
        <v>26</v>
      </c>
      <c r="C8" s="135" t="s">
        <v>28</v>
      </c>
      <c r="D8" s="135" t="s">
        <v>37</v>
      </c>
      <c r="E8" s="135" t="s">
        <v>165</v>
      </c>
      <c r="F8" s="130"/>
      <c r="G8" s="130"/>
      <c r="H8" s="130"/>
      <c r="I8" s="130"/>
      <c r="J8" s="130"/>
      <c r="K8" s="130"/>
    </row>
    <row r="9" spans="1:11" s="127" customFormat="1" ht="19.5" x14ac:dyDescent="0.4">
      <c r="A9" s="136" t="s">
        <v>40</v>
      </c>
      <c r="B9" s="135">
        <f>SUM(B10:B11)</f>
        <v>7092915</v>
      </c>
      <c r="C9" s="166">
        <f t="shared" ref="C9:D9" si="0">C10+C11</f>
        <v>7092912.1600000001</v>
      </c>
      <c r="D9" s="135">
        <f t="shared" si="0"/>
        <v>2.8400000003166497</v>
      </c>
      <c r="E9" s="120"/>
      <c r="F9" s="130"/>
      <c r="G9" s="130"/>
      <c r="H9" s="130"/>
      <c r="I9" s="130"/>
      <c r="J9" s="130"/>
      <c r="K9" s="130"/>
    </row>
    <row r="10" spans="1:11" s="127" customFormat="1" ht="15.75" x14ac:dyDescent="0.25">
      <c r="A10" s="105" t="s">
        <v>6</v>
      </c>
      <c r="B10" s="122">
        <v>2909230</v>
      </c>
      <c r="C10" s="167">
        <v>2909228.51</v>
      </c>
      <c r="D10" s="122">
        <f>B10-C10</f>
        <v>1.4900000002235174</v>
      </c>
      <c r="E10" s="120"/>
      <c r="F10" s="130"/>
      <c r="G10" s="130"/>
      <c r="H10" s="130"/>
      <c r="I10" s="130"/>
      <c r="J10" s="130"/>
      <c r="K10" s="130"/>
    </row>
    <row r="11" spans="1:11" s="127" customFormat="1" ht="31.5" x14ac:dyDescent="0.25">
      <c r="A11" s="105" t="s">
        <v>7</v>
      </c>
      <c r="B11" s="122">
        <v>4183685</v>
      </c>
      <c r="C11" s="167">
        <v>4183683.65</v>
      </c>
      <c r="D11" s="122">
        <f>B11-C11</f>
        <v>1.3500000000931323</v>
      </c>
      <c r="E11" s="120"/>
      <c r="F11" s="130"/>
      <c r="G11" s="130"/>
      <c r="H11" s="130"/>
      <c r="I11" s="130"/>
      <c r="J11" s="130"/>
      <c r="K11" s="130"/>
    </row>
    <row r="12" spans="1:11" s="129" customFormat="1" ht="16.5" thickBot="1" x14ac:dyDescent="0.3">
      <c r="A12" s="137" t="s">
        <v>52</v>
      </c>
      <c r="B12" s="138">
        <f>SUM(B13:B23)</f>
        <v>19021146.539999999</v>
      </c>
      <c r="C12" s="168">
        <f>SUM(C13:C22)</f>
        <v>6988377.7200000007</v>
      </c>
      <c r="D12" s="155">
        <f>SUM(D13:D22)</f>
        <v>11127179.430000002</v>
      </c>
      <c r="E12" s="120"/>
    </row>
    <row r="13" spans="1:11" s="129" customFormat="1" ht="15.75" x14ac:dyDescent="0.25">
      <c r="A13" s="105" t="s">
        <v>62</v>
      </c>
      <c r="B13" s="104">
        <v>248000</v>
      </c>
      <c r="C13" s="108">
        <v>0</v>
      </c>
      <c r="D13" s="119">
        <f t="shared" ref="D13:D23" si="1">B13-C13</f>
        <v>248000</v>
      </c>
      <c r="E13" s="120">
        <v>248000</v>
      </c>
    </row>
    <row r="14" spans="1:11" s="129" customFormat="1" ht="15.75" x14ac:dyDescent="0.25">
      <c r="A14" s="105" t="s">
        <v>63</v>
      </c>
      <c r="B14" s="106">
        <v>248000</v>
      </c>
      <c r="C14" s="108">
        <v>248000</v>
      </c>
      <c r="D14" s="119">
        <f t="shared" si="1"/>
        <v>0</v>
      </c>
      <c r="E14" s="120">
        <v>0</v>
      </c>
    </row>
    <row r="15" spans="1:11" s="129" customFormat="1" ht="15.75" x14ac:dyDescent="0.25">
      <c r="A15" s="105" t="s">
        <v>116</v>
      </c>
      <c r="B15" s="106">
        <v>3935000</v>
      </c>
      <c r="C15" s="108">
        <v>2879955.2</v>
      </c>
      <c r="D15" s="119">
        <f t="shared" si="1"/>
        <v>1055044.7999999998</v>
      </c>
      <c r="E15" s="120"/>
    </row>
    <row r="16" spans="1:11" s="129" customFormat="1" ht="31.5" x14ac:dyDescent="0.25">
      <c r="A16" s="105" t="s">
        <v>65</v>
      </c>
      <c r="B16" s="106">
        <v>248000</v>
      </c>
      <c r="C16" s="108">
        <v>0</v>
      </c>
      <c r="D16" s="119">
        <f t="shared" si="1"/>
        <v>248000</v>
      </c>
      <c r="E16" s="120">
        <f>+D16-125000</f>
        <v>123000</v>
      </c>
    </row>
    <row r="17" spans="1:5" s="129" customFormat="1" ht="34.5" customHeight="1" x14ac:dyDescent="0.25">
      <c r="A17" s="148" t="s">
        <v>70</v>
      </c>
      <c r="B17" s="149">
        <f>5533999.8+C53</f>
        <v>10759637.15</v>
      </c>
      <c r="C17" s="150">
        <v>2187823.7799999998</v>
      </c>
      <c r="D17" s="151">
        <f t="shared" si="1"/>
        <v>8571813.370000001</v>
      </c>
      <c r="E17" s="120">
        <f>+D17-6139700</f>
        <v>2432113.370000001</v>
      </c>
    </row>
    <row r="18" spans="1:5" s="129" customFormat="1" ht="34.5" customHeight="1" x14ac:dyDescent="0.25">
      <c r="A18" s="105" t="s">
        <v>72</v>
      </c>
      <c r="B18" s="106">
        <v>800000</v>
      </c>
      <c r="C18" s="108">
        <v>800000</v>
      </c>
      <c r="D18" s="119">
        <f t="shared" si="1"/>
        <v>0</v>
      </c>
      <c r="E18" s="120"/>
    </row>
    <row r="19" spans="1:5" s="129" customFormat="1" ht="34.5" customHeight="1" x14ac:dyDescent="0.25">
      <c r="A19" s="105" t="s">
        <v>117</v>
      </c>
      <c r="B19" s="106">
        <v>150000</v>
      </c>
      <c r="C19" s="108">
        <v>150000</v>
      </c>
      <c r="D19" s="119">
        <f t="shared" si="1"/>
        <v>0</v>
      </c>
      <c r="E19" s="120"/>
    </row>
    <row r="20" spans="1:5" s="129" customFormat="1" ht="34.5" customHeight="1" x14ac:dyDescent="0.25">
      <c r="A20" s="105" t="s">
        <v>118</v>
      </c>
      <c r="B20" s="106">
        <v>169000</v>
      </c>
      <c r="C20" s="108">
        <v>168105.01</v>
      </c>
      <c r="D20" s="119">
        <f t="shared" si="1"/>
        <v>894.98999999999069</v>
      </c>
      <c r="E20" s="120"/>
    </row>
    <row r="21" spans="1:5" s="129" customFormat="1" ht="25.5" customHeight="1" x14ac:dyDescent="0.25">
      <c r="A21" s="105" t="s">
        <v>75</v>
      </c>
      <c r="B21" s="119">
        <v>247920</v>
      </c>
      <c r="C21" s="108">
        <v>247920</v>
      </c>
      <c r="D21" s="119">
        <f t="shared" si="1"/>
        <v>0</v>
      </c>
      <c r="E21" s="120"/>
    </row>
    <row r="22" spans="1:5" s="129" customFormat="1" ht="27" customHeight="1" x14ac:dyDescent="0.25">
      <c r="A22" s="105" t="s">
        <v>80</v>
      </c>
      <c r="B22" s="104">
        <v>1310000</v>
      </c>
      <c r="C22" s="108">
        <f>306493.73+80</f>
        <v>306573.73</v>
      </c>
      <c r="D22" s="119">
        <f t="shared" si="1"/>
        <v>1003426.27</v>
      </c>
      <c r="E22" s="120"/>
    </row>
    <row r="23" spans="1:5" s="129" customFormat="1" ht="27" customHeight="1" thickBot="1" x14ac:dyDescent="0.3">
      <c r="A23" s="152" t="s">
        <v>153</v>
      </c>
      <c r="B23" s="153">
        <v>905589.39</v>
      </c>
      <c r="C23" s="153">
        <v>0</v>
      </c>
      <c r="D23" s="119">
        <f t="shared" si="1"/>
        <v>905589.39</v>
      </c>
      <c r="E23" s="120">
        <v>0</v>
      </c>
    </row>
    <row r="24" spans="1:5" s="129" customFormat="1" ht="27" customHeight="1" thickBot="1" x14ac:dyDescent="0.3">
      <c r="A24" s="139" t="s">
        <v>81</v>
      </c>
      <c r="B24" s="140">
        <f>SUM(B25:B38)</f>
        <v>5779138.2599999998</v>
      </c>
      <c r="C24" s="169">
        <f>SUM(C25:C38)</f>
        <v>4180904.04</v>
      </c>
      <c r="D24" s="155">
        <f>SUM(D25:D38)</f>
        <v>1598234.22</v>
      </c>
      <c r="E24" s="120">
        <f>B24-5779138.26</f>
        <v>0</v>
      </c>
    </row>
    <row r="25" spans="1:5" s="129" customFormat="1" ht="15.75" x14ac:dyDescent="0.25">
      <c r="A25" s="103" t="s">
        <v>137</v>
      </c>
      <c r="B25" s="121">
        <v>554000</v>
      </c>
      <c r="C25" s="116">
        <v>410286</v>
      </c>
      <c r="D25" s="119">
        <f t="shared" ref="D25:D38" si="2">B25-C25</f>
        <v>143714</v>
      </c>
      <c r="E25" s="120"/>
    </row>
    <row r="26" spans="1:5" s="129" customFormat="1" ht="15.75" x14ac:dyDescent="0.25">
      <c r="A26" s="103" t="s">
        <v>152</v>
      </c>
      <c r="B26" s="121">
        <v>190000</v>
      </c>
      <c r="C26" s="116">
        <v>0</v>
      </c>
      <c r="D26" s="119">
        <f t="shared" si="2"/>
        <v>190000</v>
      </c>
      <c r="E26" s="120"/>
    </row>
    <row r="27" spans="1:5" s="129" customFormat="1" ht="15.75" x14ac:dyDescent="0.25">
      <c r="A27" s="105" t="s">
        <v>84</v>
      </c>
      <c r="B27" s="106">
        <v>336730</v>
      </c>
      <c r="C27" s="107">
        <v>319530</v>
      </c>
      <c r="D27" s="119">
        <f t="shared" si="2"/>
        <v>17200</v>
      </c>
      <c r="E27" s="120"/>
    </row>
    <row r="28" spans="1:5" s="129" customFormat="1" ht="15.75" x14ac:dyDescent="0.25">
      <c r="A28" s="105" t="s">
        <v>10</v>
      </c>
      <c r="B28" s="119">
        <v>248000</v>
      </c>
      <c r="C28" s="118">
        <v>0</v>
      </c>
      <c r="D28" s="119">
        <f t="shared" si="2"/>
        <v>248000</v>
      </c>
      <c r="E28" s="120"/>
    </row>
    <row r="29" spans="1:5" s="129" customFormat="1" ht="15.75" x14ac:dyDescent="0.25">
      <c r="A29" s="105" t="s">
        <v>126</v>
      </c>
      <c r="B29" s="119">
        <v>500000</v>
      </c>
      <c r="C29" s="118">
        <v>500000</v>
      </c>
      <c r="D29" s="119">
        <f t="shared" si="2"/>
        <v>0</v>
      </c>
      <c r="E29" s="120"/>
    </row>
    <row r="30" spans="1:5" s="129" customFormat="1" ht="15.75" x14ac:dyDescent="0.25">
      <c r="A30" s="105" t="s">
        <v>92</v>
      </c>
      <c r="B30" s="119">
        <v>1200000</v>
      </c>
      <c r="C30" s="118">
        <v>1200000</v>
      </c>
      <c r="D30" s="119">
        <f t="shared" si="2"/>
        <v>0</v>
      </c>
      <c r="E30" s="120"/>
    </row>
    <row r="31" spans="1:5" s="129" customFormat="1" ht="15.75" x14ac:dyDescent="0.25">
      <c r="A31" s="105" t="s">
        <v>93</v>
      </c>
      <c r="B31" s="119">
        <v>234900</v>
      </c>
      <c r="C31" s="118">
        <v>234900</v>
      </c>
      <c r="D31" s="119">
        <f t="shared" si="2"/>
        <v>0</v>
      </c>
      <c r="E31" s="120"/>
    </row>
    <row r="32" spans="1:5" s="129" customFormat="1" ht="15.75" x14ac:dyDescent="0.25">
      <c r="A32" s="105" t="s">
        <v>94</v>
      </c>
      <c r="B32" s="119">
        <v>248000</v>
      </c>
      <c r="C32" s="118">
        <v>0</v>
      </c>
      <c r="D32" s="119">
        <f t="shared" si="2"/>
        <v>248000</v>
      </c>
      <c r="E32" s="120">
        <v>248000</v>
      </c>
    </row>
    <row r="33" spans="1:5" s="129" customFormat="1" ht="32.25" customHeight="1" x14ac:dyDescent="0.25">
      <c r="A33" s="105" t="s">
        <v>95</v>
      </c>
      <c r="B33" s="119">
        <v>248000</v>
      </c>
      <c r="C33" s="118">
        <v>0</v>
      </c>
      <c r="D33" s="119">
        <f t="shared" si="2"/>
        <v>248000</v>
      </c>
      <c r="E33" s="120">
        <v>248000</v>
      </c>
    </row>
    <row r="34" spans="1:5" s="129" customFormat="1" ht="31.5" x14ac:dyDescent="0.25">
      <c r="A34" s="105" t="s">
        <v>98</v>
      </c>
      <c r="B34" s="119">
        <v>1019935</v>
      </c>
      <c r="C34" s="118">
        <v>1019935</v>
      </c>
      <c r="D34" s="119">
        <f t="shared" ref="D34" si="3">B34-C34</f>
        <v>0</v>
      </c>
      <c r="E34" s="120"/>
    </row>
    <row r="35" spans="1:5" s="129" customFormat="1" ht="31.5" x14ac:dyDescent="0.25">
      <c r="A35" s="105" t="s">
        <v>120</v>
      </c>
      <c r="B35" s="119">
        <v>255073.26</v>
      </c>
      <c r="C35" s="118">
        <f>230920.14+17032.9</f>
        <v>247953.04</v>
      </c>
      <c r="D35" s="119">
        <f t="shared" si="2"/>
        <v>7120.2200000000012</v>
      </c>
      <c r="E35" s="120"/>
    </row>
    <row r="36" spans="1:5" s="129" customFormat="1" ht="15.75" x14ac:dyDescent="0.25">
      <c r="A36" s="105" t="s">
        <v>101</v>
      </c>
      <c r="B36" s="119">
        <v>248000</v>
      </c>
      <c r="C36" s="118">
        <v>0</v>
      </c>
      <c r="D36" s="119">
        <f t="shared" si="2"/>
        <v>248000</v>
      </c>
      <c r="E36" s="120"/>
    </row>
    <row r="37" spans="1:5" s="129" customFormat="1" ht="31.5" x14ac:dyDescent="0.25">
      <c r="A37" s="105" t="s">
        <v>121</v>
      </c>
      <c r="B37" s="104">
        <v>248000</v>
      </c>
      <c r="C37" s="108">
        <v>0</v>
      </c>
      <c r="D37" s="119">
        <f t="shared" si="2"/>
        <v>248000</v>
      </c>
      <c r="E37" s="120">
        <v>248000</v>
      </c>
    </row>
    <row r="38" spans="1:5" s="129" customFormat="1" ht="16.5" thickBot="1" x14ac:dyDescent="0.3">
      <c r="A38" s="105" t="s">
        <v>122</v>
      </c>
      <c r="B38" s="104">
        <v>248500</v>
      </c>
      <c r="C38" s="108">
        <v>248300</v>
      </c>
      <c r="D38" s="119">
        <f t="shared" si="2"/>
        <v>200</v>
      </c>
      <c r="E38" s="120"/>
    </row>
    <row r="39" spans="1:5" s="129" customFormat="1" ht="16.5" thickBot="1" x14ac:dyDescent="0.3">
      <c r="A39" s="139" t="s">
        <v>34</v>
      </c>
      <c r="B39" s="138">
        <f>SUM(B40:B46)</f>
        <v>6655647.4900000002</v>
      </c>
      <c r="C39" s="168">
        <f t="shared" ref="C39:D39" si="4">SUM(C40:C46)</f>
        <v>2965660.12</v>
      </c>
      <c r="D39" s="155">
        <f t="shared" si="4"/>
        <v>3689987.37</v>
      </c>
      <c r="E39" s="120"/>
    </row>
    <row r="40" spans="1:5" s="129" customFormat="1" ht="15.75" x14ac:dyDescent="0.25">
      <c r="A40" s="103" t="s">
        <v>105</v>
      </c>
      <c r="B40" s="111">
        <v>1500000</v>
      </c>
      <c r="C40" s="112">
        <v>1486458.58</v>
      </c>
      <c r="D40" s="106">
        <f>B40-C40</f>
        <v>13541.419999999925</v>
      </c>
      <c r="E40" s="120"/>
    </row>
    <row r="41" spans="1:5" s="129" customFormat="1" ht="15.75" x14ac:dyDescent="0.25">
      <c r="A41" s="105" t="s">
        <v>106</v>
      </c>
      <c r="B41" s="106">
        <v>1800000</v>
      </c>
      <c r="C41" s="107">
        <v>0</v>
      </c>
      <c r="D41" s="106">
        <f t="shared" ref="D41:D42" si="5">B41-C41</f>
        <v>1800000</v>
      </c>
      <c r="E41" s="120"/>
    </row>
    <row r="42" spans="1:5" s="129" customFormat="1" ht="15.75" x14ac:dyDescent="0.25">
      <c r="A42" s="105" t="s">
        <v>108</v>
      </c>
      <c r="B42" s="106">
        <v>1100000.49</v>
      </c>
      <c r="C42" s="107">
        <v>0</v>
      </c>
      <c r="D42" s="106">
        <f t="shared" si="5"/>
        <v>1100000.49</v>
      </c>
      <c r="E42" s="120"/>
    </row>
    <row r="43" spans="1:5" s="129" customFormat="1" ht="15.75" x14ac:dyDescent="0.25">
      <c r="A43" s="105" t="s">
        <v>113</v>
      </c>
      <c r="B43" s="113">
        <v>186500</v>
      </c>
      <c r="C43" s="123">
        <v>186399.99</v>
      </c>
      <c r="D43" s="106">
        <f>B43-C43</f>
        <v>100.01000000000931</v>
      </c>
      <c r="E43" s="120"/>
    </row>
    <row r="44" spans="1:5" s="129" customFormat="1" ht="31.5" x14ac:dyDescent="0.25">
      <c r="A44" s="105" t="s">
        <v>123</v>
      </c>
      <c r="B44" s="113">
        <v>1099999.51</v>
      </c>
      <c r="C44" s="123">
        <v>1000099.01</v>
      </c>
      <c r="D44" s="106">
        <f>B44-C44</f>
        <v>99900.5</v>
      </c>
      <c r="E44" s="120"/>
    </row>
    <row r="45" spans="1:5" s="129" customFormat="1" ht="15.75" x14ac:dyDescent="0.25">
      <c r="A45" s="105" t="s">
        <v>124</v>
      </c>
      <c r="B45" s="113">
        <v>748447.49</v>
      </c>
      <c r="C45" s="123">
        <v>72042.539999999994</v>
      </c>
      <c r="D45" s="106">
        <f>B45-C45</f>
        <v>676404.95</v>
      </c>
      <c r="E45" s="120">
        <v>426404.95</v>
      </c>
    </row>
    <row r="46" spans="1:5" s="129" customFormat="1" ht="31.5" x14ac:dyDescent="0.25">
      <c r="A46" s="105" t="s">
        <v>125</v>
      </c>
      <c r="B46" s="113">
        <v>220700</v>
      </c>
      <c r="C46" s="123">
        <v>220660</v>
      </c>
      <c r="D46" s="106">
        <f>B46-C46</f>
        <v>40</v>
      </c>
      <c r="E46" s="120"/>
    </row>
    <row r="47" spans="1:5" s="129" customFormat="1" ht="15.75" x14ac:dyDescent="0.25">
      <c r="A47" s="114" t="s">
        <v>11</v>
      </c>
      <c r="B47" s="115">
        <f>B9+B12+B24+B39</f>
        <v>38548847.289999999</v>
      </c>
      <c r="C47" s="170">
        <f>C9+C12+C24+C39</f>
        <v>21227854.040000003</v>
      </c>
      <c r="D47" s="115">
        <f>D9+D12+D24+D39</f>
        <v>16415403.860000003</v>
      </c>
      <c r="E47" s="120">
        <f>SUM(E9:E46)</f>
        <v>3973518.3200000012</v>
      </c>
    </row>
    <row r="48" spans="1:5" s="129" customFormat="1" ht="19.5" x14ac:dyDescent="0.4">
      <c r="A48" s="141" t="s">
        <v>27</v>
      </c>
      <c r="B48" s="142"/>
      <c r="C48" s="171">
        <f>C47/B47</f>
        <v>0.55067415843344159</v>
      </c>
      <c r="D48" s="143">
        <f>D47/B47</f>
        <v>0.42583384495282539</v>
      </c>
      <c r="E48" s="120"/>
    </row>
    <row r="49" spans="1:3" x14ac:dyDescent="0.25">
      <c r="B49" s="129">
        <f>B47-A54</f>
        <v>0</v>
      </c>
    </row>
    <row r="51" spans="1:3" x14ac:dyDescent="0.25">
      <c r="A51" s="144" t="s">
        <v>115</v>
      </c>
    </row>
    <row r="52" spans="1:3" x14ac:dyDescent="0.25">
      <c r="A52" s="144">
        <v>37895774.030000001</v>
      </c>
    </row>
    <row r="53" spans="1:3" x14ac:dyDescent="0.25">
      <c r="A53" s="144">
        <v>653073.26</v>
      </c>
      <c r="C53" s="129">
        <f>+'[1]PROCESOS DE OBRAS'!$G$19+'[1]PROCESOS DE OBRAS'!$G$35</f>
        <v>5225637.3500000006</v>
      </c>
    </row>
    <row r="54" spans="1:3" ht="18.75" x14ac:dyDescent="0.3">
      <c r="A54" s="145">
        <f>SUM(A51:A53)</f>
        <v>38548847.289999999</v>
      </c>
      <c r="C54" s="146">
        <f>+C53+B49</f>
        <v>5225637.3500000006</v>
      </c>
    </row>
    <row r="55" spans="1:3" x14ac:dyDescent="0.25">
      <c r="A55" s="129"/>
    </row>
    <row r="56" spans="1:3" x14ac:dyDescent="0.25">
      <c r="A56" s="147"/>
    </row>
    <row r="57" spans="1:3" x14ac:dyDescent="0.25">
      <c r="C57" s="129">
        <v>4746545.28</v>
      </c>
    </row>
    <row r="58" spans="1:3" x14ac:dyDescent="0.25">
      <c r="C58" s="129">
        <f>+C57-D41</f>
        <v>2946545.2800000003</v>
      </c>
    </row>
    <row r="60" spans="1:3" x14ac:dyDescent="0.25">
      <c r="B60" s="129">
        <v>355000</v>
      </c>
    </row>
    <row r="61" spans="1:3" x14ac:dyDescent="0.25">
      <c r="B61" s="129">
        <v>2271441</v>
      </c>
    </row>
    <row r="62" spans="1:3" x14ac:dyDescent="0.25">
      <c r="B62" s="129">
        <v>2475104.2799999998</v>
      </c>
    </row>
    <row r="63" spans="1:3" ht="15.75" x14ac:dyDescent="0.25">
      <c r="B63" s="158">
        <f>SUM(B61:B62)</f>
        <v>4746545.2799999993</v>
      </c>
      <c r="C63" s="146"/>
    </row>
    <row r="64" spans="1:3" x14ac:dyDescent="0.25">
      <c r="B64" s="129">
        <f>+B60+B61+B62</f>
        <v>5101545.2799999993</v>
      </c>
    </row>
  </sheetData>
  <mergeCells count="4">
    <mergeCell ref="A3:D3"/>
    <mergeCell ref="A4:D4"/>
    <mergeCell ref="A5:D5"/>
    <mergeCell ref="A6:D6"/>
  </mergeCells>
  <pageMargins left="0.43307086614173229" right="0.23622047244094491" top="0.74803149606299213" bottom="0.74803149606299213" header="0.31496062992125984" footer="0.31496062992125984"/>
  <pageSetup scale="61" fitToHeight="0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14"/>
  <sheetViews>
    <sheetView tabSelected="1" view="pageBreakPreview" topLeftCell="A99" zoomScale="89" zoomScaleNormal="106" zoomScaleSheetLayoutView="89" workbookViewId="0">
      <selection activeCell="A113" sqref="A113:C113"/>
    </sheetView>
  </sheetViews>
  <sheetFormatPr baseColWidth="10" defaultColWidth="11.42578125" defaultRowHeight="15" x14ac:dyDescent="0.25"/>
  <cols>
    <col min="1" max="1" width="70.28515625" style="133" customWidth="1"/>
    <col min="2" max="2" width="21.140625" style="133" customWidth="1"/>
    <col min="3" max="3" width="20.85546875" style="129" customWidth="1"/>
    <col min="4" max="4" width="14.5703125" style="133" bestFit="1" customWidth="1"/>
    <col min="5" max="16384" width="11.42578125" style="133"/>
  </cols>
  <sheetData>
    <row r="7" spans="1:3" ht="19.5" customHeight="1" x14ac:dyDescent="0.25">
      <c r="A7" s="207" t="s">
        <v>25</v>
      </c>
      <c r="B7" s="207"/>
      <c r="C7" s="207"/>
    </row>
    <row r="8" spans="1:3" ht="19.5" x14ac:dyDescent="0.25">
      <c r="A8" s="207" t="s">
        <v>1</v>
      </c>
      <c r="B8" s="207"/>
      <c r="C8" s="207"/>
    </row>
    <row r="9" spans="1:3" ht="19.5" x14ac:dyDescent="0.25">
      <c r="A9" s="209" t="s">
        <v>180</v>
      </c>
      <c r="B9" s="209"/>
      <c r="C9" s="209"/>
    </row>
    <row r="10" spans="1:3" ht="19.5" x14ac:dyDescent="0.25">
      <c r="A10" s="207" t="s">
        <v>181</v>
      </c>
      <c r="B10" s="207"/>
      <c r="C10" s="207"/>
    </row>
    <row r="11" spans="1:3" ht="19.5" x14ac:dyDescent="0.25">
      <c r="A11" s="207" t="s">
        <v>182</v>
      </c>
      <c r="B11" s="207"/>
      <c r="C11" s="207"/>
    </row>
    <row r="12" spans="1:3" ht="19.5" x14ac:dyDescent="0.25">
      <c r="A12" s="207"/>
      <c r="B12" s="207"/>
      <c r="C12" s="207"/>
    </row>
    <row r="13" spans="1:3" ht="58.5" x14ac:dyDescent="0.4">
      <c r="A13" s="134" t="s">
        <v>35</v>
      </c>
      <c r="B13" s="154" t="s">
        <v>176</v>
      </c>
      <c r="C13" s="182" t="s">
        <v>179</v>
      </c>
    </row>
    <row r="14" spans="1:3" ht="15.75" x14ac:dyDescent="0.25">
      <c r="A14" s="180" t="s">
        <v>40</v>
      </c>
      <c r="B14" s="181">
        <f>SUM(B15:B19)</f>
        <v>268175104</v>
      </c>
      <c r="C14" s="181">
        <f>SUM(C15:C19)</f>
        <v>272370223.12</v>
      </c>
    </row>
    <row r="15" spans="1:3" ht="15.75" x14ac:dyDescent="0.25">
      <c r="A15" s="105" t="s">
        <v>41</v>
      </c>
      <c r="B15" s="201">
        <v>216179100</v>
      </c>
      <c r="C15" s="203">
        <v>219919219.12</v>
      </c>
    </row>
    <row r="16" spans="1:3" ht="15.75" x14ac:dyDescent="0.25">
      <c r="A16" s="105" t="s">
        <v>183</v>
      </c>
      <c r="B16" s="201">
        <v>22186004</v>
      </c>
      <c r="C16" s="203">
        <v>22186004</v>
      </c>
    </row>
    <row r="17" spans="1:3" ht="15.75" x14ac:dyDescent="0.25">
      <c r="A17" s="105" t="s">
        <v>48</v>
      </c>
      <c r="B17" s="201">
        <v>50000</v>
      </c>
      <c r="C17" s="203">
        <v>50000</v>
      </c>
    </row>
    <row r="18" spans="1:3" ht="15.75" x14ac:dyDescent="0.25">
      <c r="A18" s="105" t="s">
        <v>184</v>
      </c>
      <c r="B18" s="201">
        <v>0</v>
      </c>
      <c r="C18" s="203">
        <v>0</v>
      </c>
    </row>
    <row r="19" spans="1:3" ht="15.75" x14ac:dyDescent="0.25">
      <c r="A19" s="105" t="s">
        <v>186</v>
      </c>
      <c r="B19" s="104">
        <v>29760000</v>
      </c>
      <c r="C19" s="202">
        <v>30215000</v>
      </c>
    </row>
    <row r="20" spans="1:3" ht="15.75" x14ac:dyDescent="0.25">
      <c r="A20" s="180" t="s">
        <v>52</v>
      </c>
      <c r="B20" s="181">
        <f>SUM(B21:B29)</f>
        <v>38169000</v>
      </c>
      <c r="C20" s="181">
        <f>SUM(C21:C29)</f>
        <v>59797119.859999999</v>
      </c>
    </row>
    <row r="21" spans="1:3" ht="15.75" x14ac:dyDescent="0.25">
      <c r="A21" s="105" t="s">
        <v>185</v>
      </c>
      <c r="B21" s="205">
        <v>11490000</v>
      </c>
      <c r="C21" s="203">
        <v>11962000</v>
      </c>
    </row>
    <row r="22" spans="1:3" ht="15.75" x14ac:dyDescent="0.25">
      <c r="A22" s="105" t="s">
        <v>187</v>
      </c>
      <c r="B22" s="201">
        <v>2200000</v>
      </c>
      <c r="C22" s="203">
        <v>2450000</v>
      </c>
    </row>
    <row r="23" spans="1:3" ht="15.75" x14ac:dyDescent="0.25">
      <c r="A23" s="105" t="s">
        <v>188</v>
      </c>
      <c r="B23" s="201">
        <v>3000000</v>
      </c>
      <c r="C23" s="203">
        <v>3000000</v>
      </c>
    </row>
    <row r="24" spans="1:3" ht="15.75" x14ac:dyDescent="0.25">
      <c r="A24" s="105" t="s">
        <v>61</v>
      </c>
      <c r="B24" s="201">
        <v>850000</v>
      </c>
      <c r="C24" s="203">
        <v>850000</v>
      </c>
    </row>
    <row r="25" spans="1:3" ht="15.75" x14ac:dyDescent="0.25">
      <c r="A25" s="105" t="s">
        <v>64</v>
      </c>
      <c r="B25" s="206">
        <v>6125000</v>
      </c>
      <c r="C25" s="203">
        <v>11151133.380000001</v>
      </c>
    </row>
    <row r="26" spans="1:3" ht="15.75" x14ac:dyDescent="0.25">
      <c r="A26" s="105" t="s">
        <v>189</v>
      </c>
      <c r="B26" s="201">
        <v>4100000</v>
      </c>
      <c r="C26" s="203">
        <v>5400000</v>
      </c>
    </row>
    <row r="27" spans="1:3" ht="31.5" x14ac:dyDescent="0.25">
      <c r="A27" s="105" t="s">
        <v>70</v>
      </c>
      <c r="B27" s="206">
        <v>4120000</v>
      </c>
      <c r="C27" s="203">
        <v>13352484</v>
      </c>
    </row>
    <row r="28" spans="1:3" ht="31.5" x14ac:dyDescent="0.25">
      <c r="A28" s="105" t="s">
        <v>190</v>
      </c>
      <c r="B28" s="205">
        <v>3734000</v>
      </c>
      <c r="C28" s="203">
        <v>3831502.48</v>
      </c>
    </row>
    <row r="29" spans="1:3" ht="15.75" x14ac:dyDescent="0.25">
      <c r="A29" s="105" t="s">
        <v>140</v>
      </c>
      <c r="B29" s="201">
        <v>2550000</v>
      </c>
      <c r="C29" s="203">
        <v>7800000</v>
      </c>
    </row>
    <row r="30" spans="1:3" ht="25.5" customHeight="1" x14ac:dyDescent="0.25">
      <c r="A30" s="180" t="s">
        <v>81</v>
      </c>
      <c r="B30" s="181">
        <f>SUM(B31:B46)</f>
        <v>17585682</v>
      </c>
      <c r="C30" s="181">
        <f>SUM(C31:C46)</f>
        <v>21883682</v>
      </c>
    </row>
    <row r="31" spans="1:3" ht="15.75" x14ac:dyDescent="0.25">
      <c r="A31" s="105" t="s">
        <v>82</v>
      </c>
      <c r="B31" s="205">
        <v>1150000</v>
      </c>
      <c r="C31" s="203">
        <v>1150000</v>
      </c>
    </row>
    <row r="32" spans="1:3" ht="23.25" customHeight="1" x14ac:dyDescent="0.25">
      <c r="A32" s="105" t="s">
        <v>191</v>
      </c>
      <c r="B32" s="205">
        <v>600000</v>
      </c>
      <c r="C32" s="203">
        <v>1010000</v>
      </c>
    </row>
    <row r="33" spans="1:3" ht="15.75" x14ac:dyDescent="0.25">
      <c r="A33" s="105" t="s">
        <v>251</v>
      </c>
      <c r="B33" s="201">
        <v>2110000</v>
      </c>
      <c r="C33" s="203">
        <v>3113000</v>
      </c>
    </row>
    <row r="34" spans="1:3" ht="15.75" customHeight="1" x14ac:dyDescent="0.25">
      <c r="A34" s="105" t="s">
        <v>192</v>
      </c>
      <c r="B34" s="205">
        <v>30000</v>
      </c>
      <c r="C34" s="203">
        <v>27000</v>
      </c>
    </row>
    <row r="35" spans="1:3" ht="15.75" x14ac:dyDescent="0.25">
      <c r="A35" s="105" t="s">
        <v>193</v>
      </c>
      <c r="B35" s="205">
        <v>560000</v>
      </c>
      <c r="C35" s="203">
        <v>460000</v>
      </c>
    </row>
    <row r="36" spans="1:3" ht="31.5" x14ac:dyDescent="0.25">
      <c r="A36" s="105" t="s">
        <v>194</v>
      </c>
      <c r="B36" s="205">
        <v>145000</v>
      </c>
      <c r="C36" s="203">
        <v>145000</v>
      </c>
    </row>
    <row r="37" spans="1:3" ht="31.5" x14ac:dyDescent="0.25">
      <c r="A37" s="105" t="s">
        <v>195</v>
      </c>
      <c r="B37" s="205">
        <v>10050000</v>
      </c>
      <c r="C37" s="203">
        <v>10085500</v>
      </c>
    </row>
    <row r="38" spans="1:3" ht="31.5" x14ac:dyDescent="0.25">
      <c r="A38" s="105" t="s">
        <v>196</v>
      </c>
      <c r="B38" s="203">
        <v>0</v>
      </c>
      <c r="C38" s="203">
        <v>0</v>
      </c>
    </row>
    <row r="39" spans="1:3" ht="22.5" customHeight="1" x14ac:dyDescent="0.25">
      <c r="A39" s="105" t="s">
        <v>197</v>
      </c>
      <c r="B39" s="205">
        <v>2940682</v>
      </c>
      <c r="C39" s="203">
        <v>5893182</v>
      </c>
    </row>
    <row r="40" spans="1:3" ht="15.75" x14ac:dyDescent="0.25">
      <c r="A40" s="180" t="s">
        <v>198</v>
      </c>
      <c r="B40" s="181">
        <f>SUM(B41:B44)</f>
        <v>0</v>
      </c>
      <c r="C40" s="181">
        <f t="shared" ref="C40" si="0">SUM(C41:C44)</f>
        <v>0</v>
      </c>
    </row>
    <row r="41" spans="1:3" ht="31.5" x14ac:dyDescent="0.25">
      <c r="A41" s="105" t="s">
        <v>199</v>
      </c>
      <c r="B41" s="203">
        <v>0</v>
      </c>
      <c r="C41" s="203">
        <v>0</v>
      </c>
    </row>
    <row r="42" spans="1:3" ht="31.5" x14ac:dyDescent="0.25">
      <c r="A42" s="105" t="s">
        <v>200</v>
      </c>
      <c r="B42" s="203">
        <v>0</v>
      </c>
      <c r="C42" s="203">
        <v>0</v>
      </c>
    </row>
    <row r="43" spans="1:3" ht="31.5" x14ac:dyDescent="0.25">
      <c r="A43" s="105" t="s">
        <v>201</v>
      </c>
      <c r="B43" s="203">
        <v>0</v>
      </c>
      <c r="C43" s="203">
        <v>0</v>
      </c>
    </row>
    <row r="44" spans="1:3" ht="31.5" x14ac:dyDescent="0.25">
      <c r="A44" s="105" t="s">
        <v>202</v>
      </c>
      <c r="B44" s="203">
        <v>0</v>
      </c>
      <c r="C44" s="203">
        <v>0</v>
      </c>
    </row>
    <row r="45" spans="1:3" ht="31.5" x14ac:dyDescent="0.25">
      <c r="A45" s="105" t="s">
        <v>203</v>
      </c>
      <c r="B45" s="203">
        <v>0</v>
      </c>
      <c r="C45" s="203">
        <v>0</v>
      </c>
    </row>
    <row r="46" spans="1:3" ht="31.5" x14ac:dyDescent="0.25">
      <c r="A46" s="105" t="s">
        <v>204</v>
      </c>
      <c r="B46" s="203">
        <v>0</v>
      </c>
      <c r="C46" s="203">
        <v>0</v>
      </c>
    </row>
    <row r="47" spans="1:3" ht="15.75" x14ac:dyDescent="0.25">
      <c r="A47" s="180" t="s">
        <v>205</v>
      </c>
      <c r="B47" s="181">
        <f>SUM(B48:B51)</f>
        <v>0</v>
      </c>
      <c r="C47" s="181">
        <f t="shared" ref="C47" si="1">SUM(C48:C51)</f>
        <v>0</v>
      </c>
    </row>
    <row r="48" spans="1:3" ht="31.5" x14ac:dyDescent="0.25">
      <c r="A48" s="105" t="s">
        <v>206</v>
      </c>
      <c r="B48" s="203">
        <v>0</v>
      </c>
      <c r="C48" s="203">
        <v>0</v>
      </c>
    </row>
    <row r="49" spans="1:3" ht="31.5" x14ac:dyDescent="0.25">
      <c r="A49" s="105" t="s">
        <v>207</v>
      </c>
      <c r="B49" s="203">
        <v>0</v>
      </c>
      <c r="C49" s="203">
        <v>0</v>
      </c>
    </row>
    <row r="50" spans="1:3" ht="31.5" x14ac:dyDescent="0.25">
      <c r="A50" s="105" t="s">
        <v>208</v>
      </c>
      <c r="B50" s="203">
        <v>0</v>
      </c>
      <c r="C50" s="203">
        <v>0</v>
      </c>
    </row>
    <row r="51" spans="1:3" ht="31.5" x14ac:dyDescent="0.25">
      <c r="A51" s="105" t="s">
        <v>209</v>
      </c>
      <c r="B51" s="203">
        <v>0</v>
      </c>
      <c r="C51" s="203">
        <v>0</v>
      </c>
    </row>
    <row r="52" spans="1:3" ht="31.5" x14ac:dyDescent="0.25">
      <c r="A52" s="105" t="s">
        <v>210</v>
      </c>
      <c r="B52" s="203">
        <v>0</v>
      </c>
      <c r="C52" s="203">
        <v>0</v>
      </c>
    </row>
    <row r="53" spans="1:3" ht="31.5" x14ac:dyDescent="0.25">
      <c r="A53" s="105" t="s">
        <v>211</v>
      </c>
      <c r="B53" s="203">
        <v>0</v>
      </c>
      <c r="C53" s="203">
        <v>0</v>
      </c>
    </row>
    <row r="54" spans="1:3" ht="31.5" x14ac:dyDescent="0.25">
      <c r="A54" s="105" t="s">
        <v>212</v>
      </c>
      <c r="B54" s="203">
        <v>0</v>
      </c>
      <c r="C54" s="203">
        <v>0</v>
      </c>
    </row>
    <row r="55" spans="1:3" ht="14.25" customHeight="1" x14ac:dyDescent="0.25">
      <c r="A55" s="180" t="s">
        <v>34</v>
      </c>
      <c r="B55" s="181">
        <f>SUM(B56:B64)</f>
        <v>3050000</v>
      </c>
      <c r="C55" s="181">
        <f>SUM(C56:C64)</f>
        <v>7550000</v>
      </c>
    </row>
    <row r="56" spans="1:3" ht="15.75" x14ac:dyDescent="0.25">
      <c r="A56" s="105" t="s">
        <v>105</v>
      </c>
      <c r="B56" s="106">
        <v>2450000</v>
      </c>
      <c r="C56" s="203">
        <v>5893420</v>
      </c>
    </row>
    <row r="57" spans="1:3" ht="31.5" x14ac:dyDescent="0.25">
      <c r="A57" s="105" t="s">
        <v>213</v>
      </c>
      <c r="B57" s="106">
        <v>0</v>
      </c>
      <c r="C57" s="203">
        <v>248000</v>
      </c>
    </row>
    <row r="58" spans="1:3" ht="31.5" x14ac:dyDescent="0.25">
      <c r="A58" s="105" t="s">
        <v>214</v>
      </c>
      <c r="B58" s="106">
        <v>600000</v>
      </c>
      <c r="C58" s="203">
        <v>1087920</v>
      </c>
    </row>
    <row r="59" spans="1:3" ht="31.5" x14ac:dyDescent="0.25">
      <c r="A59" s="105" t="s">
        <v>252</v>
      </c>
      <c r="B59" s="106">
        <v>0</v>
      </c>
      <c r="C59" s="203"/>
    </row>
    <row r="60" spans="1:3" ht="31.5" x14ac:dyDescent="0.25">
      <c r="A60" s="105" t="s">
        <v>215</v>
      </c>
      <c r="B60" s="106">
        <v>0</v>
      </c>
      <c r="C60" s="203">
        <v>0</v>
      </c>
    </row>
    <row r="61" spans="1:3" ht="15.75" x14ac:dyDescent="0.25">
      <c r="A61" s="105" t="s">
        <v>216</v>
      </c>
      <c r="B61" s="106">
        <v>0</v>
      </c>
      <c r="C61" s="203">
        <v>0</v>
      </c>
    </row>
    <row r="62" spans="1:3" ht="15.75" x14ac:dyDescent="0.25">
      <c r="A62" s="105" t="s">
        <v>217</v>
      </c>
      <c r="B62" s="106">
        <v>0</v>
      </c>
      <c r="C62" s="203">
        <v>0</v>
      </c>
    </row>
    <row r="63" spans="1:3" ht="15.75" x14ac:dyDescent="0.25">
      <c r="A63" s="105" t="s">
        <v>218</v>
      </c>
      <c r="B63" s="106">
        <v>0</v>
      </c>
      <c r="C63" s="203">
        <v>0</v>
      </c>
    </row>
    <row r="64" spans="1:3" ht="31.5" x14ac:dyDescent="0.25">
      <c r="A64" s="105" t="s">
        <v>219</v>
      </c>
      <c r="B64" s="106">
        <v>0</v>
      </c>
      <c r="C64" s="203">
        <v>320660</v>
      </c>
    </row>
    <row r="65" spans="1:4" ht="15.75" x14ac:dyDescent="0.25">
      <c r="A65" s="180" t="s">
        <v>177</v>
      </c>
      <c r="B65" s="181">
        <f>SUM(B66:B69)</f>
        <v>0</v>
      </c>
      <c r="C65" s="181">
        <f>SUM(C66:C69)</f>
        <v>1149300</v>
      </c>
    </row>
    <row r="66" spans="1:4" ht="15.75" x14ac:dyDescent="0.25">
      <c r="A66" s="105" t="s">
        <v>178</v>
      </c>
      <c r="B66" s="113">
        <v>0</v>
      </c>
      <c r="C66" s="203">
        <v>1149300</v>
      </c>
    </row>
    <row r="67" spans="1:4" ht="15.75" x14ac:dyDescent="0.25">
      <c r="A67" s="105" t="s">
        <v>220</v>
      </c>
      <c r="B67" s="113">
        <v>0</v>
      </c>
      <c r="C67" s="113">
        <v>0</v>
      </c>
    </row>
    <row r="68" spans="1:4" ht="15.75" x14ac:dyDescent="0.25">
      <c r="A68" s="105" t="s">
        <v>221</v>
      </c>
      <c r="B68" s="113">
        <v>0</v>
      </c>
      <c r="C68" s="113">
        <v>0</v>
      </c>
    </row>
    <row r="69" spans="1:4" ht="31.5" x14ac:dyDescent="0.25">
      <c r="A69" s="105" t="s">
        <v>222</v>
      </c>
      <c r="B69" s="113">
        <v>0</v>
      </c>
      <c r="C69" s="113">
        <v>0</v>
      </c>
    </row>
    <row r="70" spans="1:4" ht="39.75" customHeight="1" x14ac:dyDescent="0.25">
      <c r="A70" s="180" t="s">
        <v>223</v>
      </c>
      <c r="B70" s="185">
        <f>SUM(B71:B72)</f>
        <v>0</v>
      </c>
      <c r="C70" s="204">
        <f>SUM(C71:C72)</f>
        <v>0</v>
      </c>
    </row>
    <row r="71" spans="1:4" ht="15.75" x14ac:dyDescent="0.25">
      <c r="A71" s="105" t="s">
        <v>224</v>
      </c>
      <c r="B71" s="113">
        <v>0</v>
      </c>
      <c r="C71" s="113">
        <v>0</v>
      </c>
    </row>
    <row r="72" spans="1:4" ht="31.5" x14ac:dyDescent="0.25">
      <c r="A72" s="105" t="s">
        <v>225</v>
      </c>
      <c r="B72" s="113">
        <v>0</v>
      </c>
      <c r="C72" s="113">
        <v>0</v>
      </c>
    </row>
    <row r="73" spans="1:4" ht="15.75" x14ac:dyDescent="0.25">
      <c r="A73" s="184" t="s">
        <v>226</v>
      </c>
      <c r="B73" s="185">
        <f>SUM(B74:B77)</f>
        <v>0</v>
      </c>
      <c r="C73" s="204">
        <f>SUM(C74:C77)</f>
        <v>0</v>
      </c>
    </row>
    <row r="74" spans="1:4" ht="15.75" x14ac:dyDescent="0.25">
      <c r="A74" s="105" t="s">
        <v>227</v>
      </c>
      <c r="B74" s="113">
        <v>0</v>
      </c>
      <c r="C74" s="113">
        <v>0</v>
      </c>
    </row>
    <row r="75" spans="1:4" ht="15.75" x14ac:dyDescent="0.25">
      <c r="A75" s="105" t="s">
        <v>228</v>
      </c>
      <c r="B75" s="113">
        <v>0</v>
      </c>
      <c r="C75" s="113">
        <v>0</v>
      </c>
    </row>
    <row r="76" spans="1:4" ht="31.5" x14ac:dyDescent="0.25">
      <c r="A76" s="105" t="s">
        <v>229</v>
      </c>
      <c r="B76" s="113">
        <v>0</v>
      </c>
      <c r="C76" s="113">
        <v>0</v>
      </c>
    </row>
    <row r="77" spans="1:4" ht="31.5" x14ac:dyDescent="0.25">
      <c r="A77" s="105" t="s">
        <v>230</v>
      </c>
      <c r="B77" s="113">
        <v>0</v>
      </c>
      <c r="C77" s="113">
        <v>0</v>
      </c>
    </row>
    <row r="78" spans="1:4" ht="15.75" x14ac:dyDescent="0.25">
      <c r="A78" s="184" t="s">
        <v>231</v>
      </c>
      <c r="B78" s="185">
        <f>B14+B20+B30+B40+B47+B55+B65+B70+B73</f>
        <v>326979786</v>
      </c>
      <c r="C78" s="185">
        <f>C14+C20+C30+C40+C47+C55+C65+C70+C73</f>
        <v>362750324.98000002</v>
      </c>
      <c r="D78" s="147">
        <f>+C78-362750324.98</f>
        <v>0</v>
      </c>
    </row>
    <row r="79" spans="1:4" ht="15.75" x14ac:dyDescent="0.25">
      <c r="A79" s="105"/>
      <c r="B79" s="113"/>
      <c r="C79" s="203"/>
    </row>
    <row r="80" spans="1:4" ht="15.75" x14ac:dyDescent="0.25">
      <c r="A80" s="183" t="s">
        <v>232</v>
      </c>
      <c r="B80" s="185">
        <f>SUM(B81)</f>
        <v>0</v>
      </c>
      <c r="C80" s="185">
        <f>SUM(C81)</f>
        <v>0</v>
      </c>
    </row>
    <row r="81" spans="1:9" ht="15.75" x14ac:dyDescent="0.25">
      <c r="A81" s="183" t="s">
        <v>233</v>
      </c>
      <c r="B81" s="185">
        <f>SUM(B82:B83)</f>
        <v>0</v>
      </c>
      <c r="C81" s="185">
        <f>SUM(C82:C83)</f>
        <v>0</v>
      </c>
    </row>
    <row r="82" spans="1:9" ht="44.25" customHeight="1" x14ac:dyDescent="0.25">
      <c r="A82" s="105" t="s">
        <v>234</v>
      </c>
      <c r="B82" s="113">
        <v>0</v>
      </c>
      <c r="C82" s="113">
        <v>0</v>
      </c>
    </row>
    <row r="83" spans="1:9" ht="31.5" x14ac:dyDescent="0.25">
      <c r="A83" s="105" t="s">
        <v>235</v>
      </c>
      <c r="B83" s="113">
        <v>0</v>
      </c>
      <c r="C83" s="113">
        <v>0</v>
      </c>
    </row>
    <row r="84" spans="1:9" ht="15.75" x14ac:dyDescent="0.25">
      <c r="A84" s="183" t="s">
        <v>236</v>
      </c>
      <c r="B84" s="185">
        <f>SUM(B85)</f>
        <v>0</v>
      </c>
      <c r="C84" s="185">
        <f>SUM(C85)</f>
        <v>0</v>
      </c>
    </row>
    <row r="85" spans="1:9" ht="15.75" x14ac:dyDescent="0.25">
      <c r="A85" s="105" t="s">
        <v>237</v>
      </c>
      <c r="B85" s="113"/>
      <c r="C85" s="203"/>
    </row>
    <row r="86" spans="1:9" ht="15.75" x14ac:dyDescent="0.25">
      <c r="A86" s="105"/>
      <c r="B86" s="113"/>
      <c r="C86" s="203"/>
    </row>
    <row r="87" spans="1:9" ht="15.75" x14ac:dyDescent="0.25">
      <c r="A87" s="183" t="s">
        <v>238</v>
      </c>
      <c r="B87" s="185">
        <f>+B80</f>
        <v>0</v>
      </c>
      <c r="C87" s="185">
        <f>+C80</f>
        <v>0</v>
      </c>
    </row>
    <row r="88" spans="1:9" ht="15.75" x14ac:dyDescent="0.25">
      <c r="A88" s="105"/>
      <c r="B88" s="113"/>
      <c r="C88" s="113"/>
    </row>
    <row r="89" spans="1:9" ht="15.75" x14ac:dyDescent="0.25">
      <c r="A89" s="105"/>
      <c r="B89" s="113"/>
      <c r="C89" s="113"/>
    </row>
    <row r="90" spans="1:9" ht="15.75" x14ac:dyDescent="0.25">
      <c r="A90" s="183" t="s">
        <v>239</v>
      </c>
      <c r="B90" s="185">
        <f>+B78+B87</f>
        <v>326979786</v>
      </c>
      <c r="C90" s="185">
        <f>+C78+C87</f>
        <v>362750324.98000002</v>
      </c>
    </row>
    <row r="92" spans="1:9" ht="41.25" customHeight="1" x14ac:dyDescent="0.3">
      <c r="A92" s="191" t="s">
        <v>16</v>
      </c>
      <c r="B92" s="192"/>
      <c r="C92" s="193"/>
      <c r="D92" s="194"/>
      <c r="E92" s="186"/>
      <c r="F92" s="187"/>
      <c r="G92" s="187"/>
      <c r="H92" s="188"/>
      <c r="I92" s="189"/>
    </row>
    <row r="93" spans="1:9" ht="18" customHeight="1" x14ac:dyDescent="0.3">
      <c r="A93" s="191"/>
      <c r="B93" s="192"/>
      <c r="C93" s="193"/>
      <c r="D93" s="194"/>
      <c r="E93" s="186"/>
      <c r="F93" s="187"/>
      <c r="G93" s="187"/>
      <c r="H93" s="188"/>
      <c r="I93" s="189"/>
    </row>
    <row r="94" spans="1:9" ht="26.25" customHeight="1" x14ac:dyDescent="0.25">
      <c r="A94" s="210" t="s">
        <v>240</v>
      </c>
      <c r="B94" s="210"/>
      <c r="C94" s="210"/>
      <c r="D94" s="195"/>
      <c r="E94" s="190"/>
      <c r="F94" s="190"/>
      <c r="G94" s="190"/>
      <c r="H94" s="190"/>
      <c r="I94" s="190"/>
    </row>
    <row r="95" spans="1:9" ht="29.25" customHeight="1" x14ac:dyDescent="0.25">
      <c r="A95" s="210" t="s">
        <v>241</v>
      </c>
      <c r="B95" s="210"/>
      <c r="C95" s="210"/>
      <c r="D95" s="195"/>
      <c r="E95" s="190"/>
      <c r="F95" s="190"/>
      <c r="G95" s="190"/>
      <c r="H95" s="190"/>
      <c r="I95" s="190"/>
    </row>
    <row r="96" spans="1:9" ht="18.75" x14ac:dyDescent="0.3">
      <c r="A96" s="210"/>
      <c r="B96" s="210"/>
      <c r="C96" s="210"/>
      <c r="D96" s="210"/>
      <c r="E96" s="188"/>
      <c r="F96" s="187"/>
      <c r="G96" s="187"/>
      <c r="H96" s="188"/>
      <c r="I96" s="189"/>
    </row>
    <row r="97" spans="1:9" ht="45.75" customHeight="1" x14ac:dyDescent="0.25">
      <c r="A97" s="210" t="s">
        <v>242</v>
      </c>
      <c r="B97" s="210"/>
      <c r="C97" s="210"/>
      <c r="D97" s="195"/>
      <c r="E97" s="190"/>
      <c r="F97" s="190"/>
      <c r="G97" s="190"/>
      <c r="H97" s="190"/>
      <c r="I97" s="190"/>
    </row>
    <row r="98" spans="1:9" ht="45.75" customHeight="1" x14ac:dyDescent="0.25">
      <c r="A98" s="200"/>
      <c r="B98" s="200"/>
      <c r="C98" s="200"/>
      <c r="D98" s="195"/>
      <c r="E98" s="190"/>
      <c r="F98" s="190"/>
      <c r="G98" s="190"/>
      <c r="H98" s="190"/>
      <c r="I98" s="190"/>
    </row>
    <row r="99" spans="1:9" ht="45.75" customHeight="1" x14ac:dyDescent="0.25">
      <c r="A99" s="200"/>
      <c r="B99" s="200"/>
      <c r="C99" s="200"/>
      <c r="D99" s="195"/>
      <c r="E99" s="190"/>
      <c r="F99" s="190"/>
      <c r="G99" s="190"/>
      <c r="H99" s="190"/>
      <c r="I99" s="190"/>
    </row>
    <row r="102" spans="1:9" ht="15.75" x14ac:dyDescent="0.25">
      <c r="A102" s="197" t="s">
        <v>243</v>
      </c>
      <c r="B102" s="213" t="s">
        <v>243</v>
      </c>
      <c r="C102" s="213"/>
    </row>
    <row r="103" spans="1:9" ht="15.75" x14ac:dyDescent="0.25">
      <c r="A103" s="199"/>
      <c r="B103" s="199"/>
      <c r="C103" s="199"/>
    </row>
    <row r="105" spans="1:9" ht="15.75" x14ac:dyDescent="0.25">
      <c r="A105" s="197" t="s">
        <v>248</v>
      </c>
      <c r="B105" s="213" t="s">
        <v>249</v>
      </c>
      <c r="C105" s="213"/>
    </row>
    <row r="106" spans="1:9" x14ac:dyDescent="0.25">
      <c r="A106" s="196" t="s">
        <v>246</v>
      </c>
      <c r="B106" s="212" t="s">
        <v>247</v>
      </c>
      <c r="C106" s="212"/>
    </row>
    <row r="108" spans="1:9" x14ac:dyDescent="0.25">
      <c r="A108" s="211"/>
      <c r="B108" s="211"/>
      <c r="C108" s="211"/>
    </row>
    <row r="110" spans="1:9" x14ac:dyDescent="0.25">
      <c r="A110" s="212" t="s">
        <v>244</v>
      </c>
      <c r="B110" s="212"/>
      <c r="C110" s="212"/>
    </row>
    <row r="111" spans="1:9" x14ac:dyDescent="0.25">
      <c r="A111" s="198"/>
      <c r="B111" s="198"/>
      <c r="C111" s="198"/>
    </row>
    <row r="112" spans="1:9" x14ac:dyDescent="0.25">
      <c r="A112" s="196"/>
      <c r="B112" s="196"/>
      <c r="C112" s="196"/>
    </row>
    <row r="113" spans="1:3" ht="15.75" x14ac:dyDescent="0.25">
      <c r="A113" s="213" t="s">
        <v>250</v>
      </c>
      <c r="B113" s="213"/>
      <c r="C113" s="213"/>
    </row>
    <row r="114" spans="1:3" x14ac:dyDescent="0.25">
      <c r="A114" s="212" t="s">
        <v>245</v>
      </c>
      <c r="B114" s="212"/>
      <c r="C114" s="212"/>
    </row>
  </sheetData>
  <mergeCells count="17">
    <mergeCell ref="A108:C108"/>
    <mergeCell ref="A110:C110"/>
    <mergeCell ref="A113:C113"/>
    <mergeCell ref="A114:C114"/>
    <mergeCell ref="B102:C102"/>
    <mergeCell ref="B105:C105"/>
    <mergeCell ref="B106:C106"/>
    <mergeCell ref="A96:D96"/>
    <mergeCell ref="A94:C94"/>
    <mergeCell ref="A95:C95"/>
    <mergeCell ref="A97:C97"/>
    <mergeCell ref="A12:C12"/>
    <mergeCell ref="A7:C7"/>
    <mergeCell ref="A8:C8"/>
    <mergeCell ref="A10:C10"/>
    <mergeCell ref="A11:C11"/>
    <mergeCell ref="A9:C9"/>
  </mergeCells>
  <pageMargins left="0.70866141732283472" right="0.70866141732283472" top="0.74803149606299213" bottom="0.74803149606299213" header="0.31496062992125984" footer="0.31496062992125984"/>
  <pageSetup scale="75" fitToHeight="0" orientation="portrait" horizontalDpi="4294967295" verticalDpi="4294967295" r:id="rId1"/>
  <rowBreaks count="2" manualBreakCount="2">
    <brk id="44" max="2" man="1"/>
    <brk id="78" max="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C44"/>
  <sheetViews>
    <sheetView topLeftCell="A21" workbookViewId="0">
      <selection activeCell="C45" sqref="C45"/>
    </sheetView>
  </sheetViews>
  <sheetFormatPr baseColWidth="10" defaultColWidth="11.42578125" defaultRowHeight="15" x14ac:dyDescent="0.25"/>
  <cols>
    <col min="1" max="1" width="11.42578125" style="90"/>
    <col min="2" max="2" width="21.85546875" style="90" customWidth="1"/>
    <col min="3" max="3" width="30.5703125" style="90" customWidth="1"/>
    <col min="4" max="4" width="21.5703125" style="90" customWidth="1"/>
    <col min="5" max="5" width="25.42578125" style="90" customWidth="1"/>
    <col min="6" max="16384" width="11.42578125" style="90"/>
  </cols>
  <sheetData>
    <row r="9" spans="2:3" ht="15.75" x14ac:dyDescent="0.25">
      <c r="B9" s="214" t="s">
        <v>25</v>
      </c>
      <c r="C9" s="214"/>
    </row>
    <row r="10" spans="2:3" ht="15.75" x14ac:dyDescent="0.25">
      <c r="B10" s="215" t="s">
        <v>1</v>
      </c>
      <c r="C10" s="215"/>
    </row>
    <row r="11" spans="2:3" x14ac:dyDescent="0.25">
      <c r="B11" s="216" t="s">
        <v>127</v>
      </c>
      <c r="C11" s="216"/>
    </row>
    <row r="12" spans="2:3" ht="15.75" x14ac:dyDescent="0.25">
      <c r="B12" s="217" t="s">
        <v>115</v>
      </c>
      <c r="C12" s="217"/>
    </row>
    <row r="13" spans="2:3" x14ac:dyDescent="0.25">
      <c r="B13" s="124" t="s">
        <v>128</v>
      </c>
      <c r="C13" s="124">
        <v>37895774.030000001</v>
      </c>
    </row>
    <row r="14" spans="2:3" x14ac:dyDescent="0.25">
      <c r="B14" s="124" t="s">
        <v>129</v>
      </c>
      <c r="C14" s="124">
        <v>653073.26</v>
      </c>
    </row>
    <row r="15" spans="2:3" ht="15.75" x14ac:dyDescent="0.25">
      <c r="B15" s="125" t="s">
        <v>130</v>
      </c>
      <c r="C15" s="125">
        <f>SUM(C13:C14)</f>
        <v>38548847.289999999</v>
      </c>
    </row>
    <row r="17" spans="1:3" x14ac:dyDescent="0.25">
      <c r="B17" s="124" t="s">
        <v>135</v>
      </c>
      <c r="C17" s="124">
        <v>22935620.550000001</v>
      </c>
    </row>
    <row r="18" spans="1:3" x14ac:dyDescent="0.25">
      <c r="B18" s="120" t="s">
        <v>136</v>
      </c>
      <c r="C18" s="120">
        <v>3945860</v>
      </c>
    </row>
    <row r="19" spans="1:3" x14ac:dyDescent="0.25">
      <c r="B19" s="120" t="s">
        <v>139</v>
      </c>
      <c r="C19" s="120">
        <v>1982000</v>
      </c>
    </row>
    <row r="20" spans="1:3" x14ac:dyDescent="0.25">
      <c r="B20" s="126" t="s">
        <v>130</v>
      </c>
      <c r="C20" s="126">
        <f>SUM(C17:C19)</f>
        <v>28863480.550000001</v>
      </c>
    </row>
    <row r="21" spans="1:3" ht="18" customHeight="1" x14ac:dyDescent="0.25">
      <c r="B21" s="124" t="s">
        <v>131</v>
      </c>
      <c r="C21" s="124">
        <f>C15-C20</f>
        <v>9685366.7399999984</v>
      </c>
    </row>
    <row r="24" spans="1:3" x14ac:dyDescent="0.25">
      <c r="A24" s="218" t="s">
        <v>138</v>
      </c>
      <c r="B24" s="124" t="s">
        <v>132</v>
      </c>
      <c r="C24" s="124">
        <f>'[2]MATE. GASTABLE-PRESTACIONE-2025'!E4</f>
        <v>3538695</v>
      </c>
    </row>
    <row r="25" spans="1:3" x14ac:dyDescent="0.25">
      <c r="A25" s="218"/>
      <c r="B25" s="124" t="s">
        <v>133</v>
      </c>
      <c r="C25" s="124">
        <v>557165</v>
      </c>
    </row>
    <row r="26" spans="1:3" x14ac:dyDescent="0.25">
      <c r="A26" s="218"/>
      <c r="B26" s="126" t="s">
        <v>130</v>
      </c>
      <c r="C26" s="126">
        <f>SUM(C24:C25)</f>
        <v>4095860</v>
      </c>
    </row>
    <row r="27" spans="1:3" x14ac:dyDescent="0.25">
      <c r="A27" s="218"/>
      <c r="B27" s="126" t="s">
        <v>134</v>
      </c>
      <c r="C27" s="126">
        <f>C26-150000</f>
        <v>3945860</v>
      </c>
    </row>
    <row r="31" spans="1:3" x14ac:dyDescent="0.25">
      <c r="B31" s="90">
        <v>37895774.030000001</v>
      </c>
      <c r="C31" s="90" t="s">
        <v>115</v>
      </c>
    </row>
    <row r="32" spans="1:3" x14ac:dyDescent="0.25">
      <c r="B32" s="90">
        <v>28863480.550000001</v>
      </c>
      <c r="C32" s="90" t="s">
        <v>144</v>
      </c>
    </row>
    <row r="33" spans="2:3" x14ac:dyDescent="0.25">
      <c r="B33" s="90">
        <f>B31-B32</f>
        <v>9032293.4800000004</v>
      </c>
      <c r="C33" s="90" t="s">
        <v>145</v>
      </c>
    </row>
    <row r="34" spans="2:3" x14ac:dyDescent="0.25">
      <c r="B34" s="90">
        <v>3500000</v>
      </c>
      <c r="C34" s="90" t="s">
        <v>132</v>
      </c>
    </row>
    <row r="35" spans="2:3" x14ac:dyDescent="0.25">
      <c r="B35" s="90">
        <f>B33-B34</f>
        <v>5532293.4800000004</v>
      </c>
      <c r="C35" s="90" t="s">
        <v>146</v>
      </c>
    </row>
    <row r="36" spans="2:3" x14ac:dyDescent="0.25">
      <c r="B36" s="90">
        <v>653073.26</v>
      </c>
      <c r="C36" s="90" t="s">
        <v>147</v>
      </c>
    </row>
    <row r="37" spans="2:3" x14ac:dyDescent="0.25">
      <c r="B37" s="90">
        <f>B35+B36</f>
        <v>6185366.7400000002</v>
      </c>
    </row>
    <row r="42" spans="2:3" x14ac:dyDescent="0.25">
      <c r="C42" s="90">
        <v>37895774.030000001</v>
      </c>
    </row>
    <row r="43" spans="2:3" x14ac:dyDescent="0.25">
      <c r="C43" s="90">
        <v>653073.26</v>
      </c>
    </row>
    <row r="44" spans="2:3" x14ac:dyDescent="0.25">
      <c r="C44" s="90">
        <f>SUM(C42:C43)</f>
        <v>38548847.289999999</v>
      </c>
    </row>
  </sheetData>
  <mergeCells count="5">
    <mergeCell ref="B9:C9"/>
    <mergeCell ref="B10:C10"/>
    <mergeCell ref="B11:C11"/>
    <mergeCell ref="B12:C12"/>
    <mergeCell ref="A24:A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16"/>
  <sheetViews>
    <sheetView topLeftCell="A4" workbookViewId="0">
      <selection activeCell="C22" sqref="C22"/>
    </sheetView>
  </sheetViews>
  <sheetFormatPr baseColWidth="10" defaultColWidth="11.42578125" defaultRowHeight="15" x14ac:dyDescent="0.25"/>
  <cols>
    <col min="1" max="1" width="11.42578125" style="90"/>
    <col min="2" max="2" width="21.85546875" style="90" customWidth="1"/>
    <col min="3" max="3" width="30.5703125" style="90" customWidth="1"/>
    <col min="4" max="4" width="21.5703125" style="90" customWidth="1"/>
    <col min="5" max="5" width="25.42578125" style="90" customWidth="1"/>
    <col min="6" max="16384" width="11.42578125" style="90"/>
  </cols>
  <sheetData>
    <row r="9" spans="2:5" ht="15.75" x14ac:dyDescent="0.25">
      <c r="B9" s="214" t="s">
        <v>25</v>
      </c>
      <c r="C9" s="214"/>
    </row>
    <row r="10" spans="2:5" ht="15.75" x14ac:dyDescent="0.25">
      <c r="B10" s="215" t="s">
        <v>1</v>
      </c>
      <c r="C10" s="215"/>
    </row>
    <row r="11" spans="2:5" x14ac:dyDescent="0.25">
      <c r="B11" s="216" t="s">
        <v>127</v>
      </c>
      <c r="C11" s="216"/>
    </row>
    <row r="12" spans="2:5" ht="15.75" x14ac:dyDescent="0.25">
      <c r="B12" s="217" t="s">
        <v>148</v>
      </c>
      <c r="C12" s="217"/>
    </row>
    <row r="13" spans="2:5" x14ac:dyDescent="0.25">
      <c r="B13" s="124" t="s">
        <v>128</v>
      </c>
      <c r="C13" s="124">
        <v>326979786</v>
      </c>
      <c r="D13" s="90" t="s">
        <v>151</v>
      </c>
    </row>
    <row r="14" spans="2:5" x14ac:dyDescent="0.25">
      <c r="B14" s="124" t="s">
        <v>129</v>
      </c>
      <c r="C14" s="124">
        <v>4000000</v>
      </c>
      <c r="D14" s="90" t="s">
        <v>12</v>
      </c>
    </row>
    <row r="15" spans="2:5" x14ac:dyDescent="0.25">
      <c r="B15" s="124" t="s">
        <v>149</v>
      </c>
      <c r="C15" s="124">
        <v>28863480.550000001</v>
      </c>
      <c r="D15" s="131" t="s">
        <v>150</v>
      </c>
      <c r="E15" s="131"/>
    </row>
    <row r="16" spans="2:5" ht="15.75" x14ac:dyDescent="0.25">
      <c r="B16" s="125" t="s">
        <v>130</v>
      </c>
      <c r="C16" s="125">
        <f>SUM(C13:C15)</f>
        <v>359843266.55000001</v>
      </c>
    </row>
  </sheetData>
  <mergeCells count="4">
    <mergeCell ref="B9:C9"/>
    <mergeCell ref="B10:C10"/>
    <mergeCell ref="B11:C11"/>
    <mergeCell ref="B12:C12"/>
  </mergeCells>
  <pageMargins left="0.31496062992125984" right="0.70866141732283472" top="0.74803149606299213" bottom="0.74803149606299213" header="0.31496062992125984" footer="0.31496062992125984"/>
  <pageSetup scale="11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26"/>
  <sheetViews>
    <sheetView view="pageBreakPreview" topLeftCell="B8" zoomScale="57" zoomScaleNormal="51" zoomScaleSheetLayoutView="57" workbookViewId="0">
      <selection activeCell="C23" sqref="C23"/>
    </sheetView>
  </sheetViews>
  <sheetFormatPr baseColWidth="10" defaultColWidth="11" defaultRowHeight="34.5" x14ac:dyDescent="0.45"/>
  <cols>
    <col min="1" max="1" width="4" style="51" hidden="1" customWidth="1"/>
    <col min="2" max="2" width="82.28515625" style="48" customWidth="1"/>
    <col min="3" max="4" width="38.5703125" style="48" customWidth="1"/>
    <col min="5" max="5" width="38.5703125" style="96" customWidth="1"/>
    <col min="6" max="6" width="47" style="48" customWidth="1"/>
    <col min="7" max="7" width="33" style="49" hidden="1" customWidth="1"/>
    <col min="8" max="8" width="31.28515625" style="49" hidden="1" customWidth="1"/>
    <col min="9" max="9" width="38.28515625" style="49" hidden="1" customWidth="1"/>
    <col min="10" max="10" width="45.7109375" style="50" customWidth="1"/>
    <col min="11" max="11" width="52.5703125" style="50" customWidth="1"/>
    <col min="12" max="16" width="35.7109375" style="50" customWidth="1"/>
    <col min="17" max="29" width="11" style="50"/>
    <col min="30" max="16384" width="11" style="51"/>
  </cols>
  <sheetData>
    <row r="1" spans="1:29" x14ac:dyDescent="0.45">
      <c r="A1" s="47"/>
    </row>
    <row r="2" spans="1:29" x14ac:dyDescent="0.45">
      <c r="A2" s="47"/>
    </row>
    <row r="3" spans="1:29" x14ac:dyDescent="0.45">
      <c r="A3" s="47"/>
    </row>
    <row r="4" spans="1:29" x14ac:dyDescent="0.45">
      <c r="A4" s="47"/>
    </row>
    <row r="5" spans="1:29" x14ac:dyDescent="0.45">
      <c r="A5" s="47"/>
    </row>
    <row r="6" spans="1:29" ht="44.25" customHeight="1" x14ac:dyDescent="0.45">
      <c r="A6" s="219" t="s">
        <v>0</v>
      </c>
      <c r="B6" s="219"/>
      <c r="C6" s="219"/>
      <c r="D6" s="219"/>
      <c r="E6" s="219"/>
      <c r="F6" s="219"/>
      <c r="G6" s="219"/>
      <c r="H6" s="219"/>
      <c r="I6" s="219"/>
    </row>
    <row r="7" spans="1:29" ht="44.25" customHeight="1" x14ac:dyDescent="0.45">
      <c r="A7" s="220" t="s">
        <v>1</v>
      </c>
      <c r="B7" s="220"/>
      <c r="C7" s="220"/>
      <c r="D7" s="220"/>
      <c r="E7" s="220"/>
      <c r="F7" s="220"/>
      <c r="G7" s="220"/>
      <c r="H7" s="220"/>
      <c r="I7" s="220"/>
    </row>
    <row r="8" spans="1:29" ht="44.25" customHeight="1" x14ac:dyDescent="0.45">
      <c r="A8" s="219" t="s">
        <v>2</v>
      </c>
      <c r="B8" s="219"/>
      <c r="C8" s="219"/>
      <c r="D8" s="219"/>
      <c r="E8" s="219"/>
      <c r="F8" s="219"/>
      <c r="G8" s="219"/>
      <c r="H8" s="219"/>
      <c r="I8" s="219"/>
    </row>
    <row r="9" spans="1:29" ht="44.25" customHeight="1" x14ac:dyDescent="0.45">
      <c r="A9" s="221" t="s">
        <v>24</v>
      </c>
      <c r="B9" s="221"/>
      <c r="C9" s="221"/>
      <c r="D9" s="221"/>
      <c r="E9" s="221"/>
      <c r="F9" s="221"/>
      <c r="G9" s="221"/>
      <c r="H9" s="221"/>
      <c r="I9" s="221"/>
    </row>
    <row r="10" spans="1:29" ht="19.5" customHeight="1" thickBot="1" x14ac:dyDescent="0.5">
      <c r="A10" s="46"/>
      <c r="B10" s="46"/>
      <c r="C10" s="46"/>
      <c r="D10" s="46"/>
      <c r="E10" s="97"/>
      <c r="F10" s="46"/>
      <c r="G10" s="46"/>
      <c r="H10" s="46"/>
      <c r="I10" s="46"/>
    </row>
    <row r="11" spans="1:29" s="54" customFormat="1" ht="75.75" customHeight="1" thickTop="1" x14ac:dyDescent="0.6">
      <c r="A11" s="222"/>
      <c r="B11" s="224" t="s">
        <v>4</v>
      </c>
      <c r="C11" s="226" t="s">
        <v>26</v>
      </c>
      <c r="D11" s="91"/>
      <c r="E11" s="98" t="s">
        <v>39</v>
      </c>
      <c r="F11" s="81" t="s">
        <v>27</v>
      </c>
      <c r="G11" s="228" t="s">
        <v>28</v>
      </c>
      <c r="H11" s="52" t="s">
        <v>27</v>
      </c>
      <c r="I11" s="52" t="s">
        <v>29</v>
      </c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</row>
    <row r="12" spans="1:29" ht="54.75" customHeight="1" x14ac:dyDescent="0.45">
      <c r="A12" s="223"/>
      <c r="B12" s="225"/>
      <c r="C12" s="227"/>
      <c r="D12" s="92" t="s">
        <v>38</v>
      </c>
      <c r="E12" s="99"/>
      <c r="F12" s="82"/>
      <c r="G12" s="229"/>
      <c r="H12" s="55"/>
      <c r="I12" s="55" t="s">
        <v>30</v>
      </c>
    </row>
    <row r="13" spans="1:29" s="60" customFormat="1" ht="55.15" customHeight="1" x14ac:dyDescent="0.5">
      <c r="A13" s="74"/>
      <c r="B13" s="83" t="s">
        <v>31</v>
      </c>
      <c r="C13" s="56">
        <v>274979309</v>
      </c>
      <c r="D13" s="58">
        <v>135332020.40000001</v>
      </c>
      <c r="E13" s="100">
        <f>+D13/C13</f>
        <v>0.49215346744507243</v>
      </c>
      <c r="F13" s="84">
        <f>C13/C17</f>
        <v>0.75669034518045042</v>
      </c>
      <c r="G13" s="78"/>
      <c r="H13" s="57">
        <f>G13/C17</f>
        <v>0</v>
      </c>
      <c r="I13" s="58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29" s="65" customFormat="1" x14ac:dyDescent="0.45">
      <c r="A14" s="75"/>
      <c r="B14" s="83" t="s">
        <v>32</v>
      </c>
      <c r="C14" s="61">
        <v>55607651.799999997</v>
      </c>
      <c r="D14" s="93">
        <v>22515302.940000001</v>
      </c>
      <c r="E14" s="100">
        <f t="shared" ref="E14:E17" si="0">+D14/C14</f>
        <v>0.40489576903874952</v>
      </c>
      <c r="F14" s="84">
        <f>C14/C17</f>
        <v>0.15302159783671684</v>
      </c>
      <c r="G14" s="79"/>
      <c r="H14" s="62">
        <f>G14/C17</f>
        <v>0</v>
      </c>
      <c r="I14" s="61"/>
      <c r="J14" s="63"/>
      <c r="K14" s="64"/>
      <c r="L14" s="64" t="s">
        <v>36</v>
      </c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</row>
    <row r="15" spans="1:29" s="65" customFormat="1" x14ac:dyDescent="0.45">
      <c r="A15" s="75"/>
      <c r="B15" s="83" t="s">
        <v>33</v>
      </c>
      <c r="C15" s="61">
        <v>22384798.260000002</v>
      </c>
      <c r="D15" s="93">
        <v>13103121.689999999</v>
      </c>
      <c r="E15" s="100">
        <f t="shared" si="0"/>
        <v>0.585358042445007</v>
      </c>
      <c r="F15" s="84">
        <f>C15/C17</f>
        <v>6.159867367385867E-2</v>
      </c>
      <c r="G15" s="79"/>
      <c r="H15" s="62">
        <f>G15/C17</f>
        <v>0</v>
      </c>
      <c r="I15" s="61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</row>
    <row r="16" spans="1:29" s="65" customFormat="1" ht="35.25" thickBot="1" x14ac:dyDescent="0.5">
      <c r="A16" s="75"/>
      <c r="B16" s="83" t="s">
        <v>34</v>
      </c>
      <c r="C16" s="61">
        <v>10425647.49</v>
      </c>
      <c r="D16" s="93">
        <v>5110853.7</v>
      </c>
      <c r="E16" s="100">
        <f t="shared" si="0"/>
        <v>0.49021930819185983</v>
      </c>
      <c r="F16" s="84">
        <f>C16/C17</f>
        <v>2.8689383308973974E-2</v>
      </c>
      <c r="G16" s="79"/>
      <c r="H16" s="62">
        <f>G16/C17</f>
        <v>0</v>
      </c>
      <c r="I16" s="61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</row>
    <row r="17" spans="1:29" s="65" customFormat="1" ht="39.75" customHeight="1" thickBot="1" x14ac:dyDescent="0.5">
      <c r="A17" s="76"/>
      <c r="B17" s="85" t="s">
        <v>11</v>
      </c>
      <c r="C17" s="66">
        <f>C13+C14+C15+C16</f>
        <v>363397406.55000001</v>
      </c>
      <c r="D17" s="94">
        <f>SUM(D13:D16)</f>
        <v>176061298.72999999</v>
      </c>
      <c r="E17" s="100">
        <f t="shared" si="0"/>
        <v>0.48448694337551812</v>
      </c>
      <c r="F17" s="86">
        <f>SUM(C18)</f>
        <v>1</v>
      </c>
      <c r="G17" s="80">
        <f>G13+G14+G15+G16</f>
        <v>0</v>
      </c>
      <c r="H17" s="68">
        <f>SUM(H13:H16)</f>
        <v>0</v>
      </c>
      <c r="I17" s="67">
        <f>I13+I14+I15+I16</f>
        <v>0</v>
      </c>
      <c r="J17" s="63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</row>
    <row r="18" spans="1:29" s="65" customFormat="1" ht="63.75" customHeight="1" thickBot="1" x14ac:dyDescent="0.55000000000000004">
      <c r="A18" s="77"/>
      <c r="B18" s="87" t="s">
        <v>27</v>
      </c>
      <c r="C18" s="69">
        <v>1</v>
      </c>
      <c r="D18" s="95"/>
      <c r="E18" s="95"/>
      <c r="F18" s="70"/>
      <c r="G18" s="71">
        <f>+G17/C17</f>
        <v>0</v>
      </c>
      <c r="H18" s="72"/>
      <c r="I18" s="73">
        <f>+I17/C17</f>
        <v>0</v>
      </c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</row>
    <row r="19" spans="1:29" ht="35.25" thickTop="1" x14ac:dyDescent="0.45">
      <c r="C19" s="101">
        <f>+C17-330979786</f>
        <v>32417620.550000012</v>
      </c>
    </row>
    <row r="21" spans="1:29" x14ac:dyDescent="0.45">
      <c r="C21" s="49">
        <v>38548847.289999999</v>
      </c>
      <c r="D21" s="49"/>
      <c r="F21" s="49"/>
      <c r="J21" s="88"/>
      <c r="K21" s="89"/>
    </row>
    <row r="22" spans="1:29" x14ac:dyDescent="0.45">
      <c r="C22" s="49">
        <f>+C21-C19</f>
        <v>6131226.7399999872</v>
      </c>
      <c r="D22" s="49"/>
      <c r="F22" s="49"/>
      <c r="J22" s="88"/>
      <c r="K22" s="89"/>
    </row>
    <row r="23" spans="1:29" x14ac:dyDescent="0.45">
      <c r="C23" s="49"/>
      <c r="D23" s="49"/>
      <c r="F23" s="49"/>
      <c r="J23" s="88"/>
    </row>
    <row r="24" spans="1:29" x14ac:dyDescent="0.45">
      <c r="C24" s="49"/>
      <c r="D24" s="49"/>
      <c r="F24" s="49"/>
    </row>
    <row r="25" spans="1:29" x14ac:dyDescent="0.45">
      <c r="C25" s="49"/>
      <c r="D25" s="49"/>
    </row>
    <row r="26" spans="1:29" x14ac:dyDescent="0.45">
      <c r="C26" s="49"/>
      <c r="D26" s="49"/>
    </row>
  </sheetData>
  <mergeCells count="8">
    <mergeCell ref="A6:I6"/>
    <mergeCell ref="A7:I7"/>
    <mergeCell ref="A8:I8"/>
    <mergeCell ref="A9:I9"/>
    <mergeCell ref="A11:A12"/>
    <mergeCell ref="B11:B12"/>
    <mergeCell ref="C11:C12"/>
    <mergeCell ref="G11:G12"/>
  </mergeCells>
  <pageMargins left="0.59055118110236227" right="0.59055118110236227" top="0.94488188976377963" bottom="0.74803149606299213" header="0.31496062992125984" footer="0.31496062992125984"/>
  <pageSetup scale="3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8:E21"/>
  <sheetViews>
    <sheetView workbookViewId="0">
      <selection activeCell="E22" sqref="E22"/>
    </sheetView>
  </sheetViews>
  <sheetFormatPr baseColWidth="10" defaultRowHeight="15" x14ac:dyDescent="0.25"/>
  <cols>
    <col min="5" max="5" width="33" style="90" customWidth="1"/>
  </cols>
  <sheetData>
    <row r="8" spans="5:5" x14ac:dyDescent="0.25">
      <c r="E8" s="90">
        <v>500000</v>
      </c>
    </row>
    <row r="9" spans="5:5" x14ac:dyDescent="0.25">
      <c r="E9" s="90">
        <v>25000</v>
      </c>
    </row>
    <row r="10" spans="5:5" x14ac:dyDescent="0.25">
      <c r="E10" s="90">
        <v>80000</v>
      </c>
    </row>
    <row r="11" spans="5:5" x14ac:dyDescent="0.25">
      <c r="E11" s="90">
        <v>120000</v>
      </c>
    </row>
    <row r="12" spans="5:5" x14ac:dyDescent="0.25">
      <c r="E12" s="90">
        <v>234000</v>
      </c>
    </row>
    <row r="13" spans="5:5" x14ac:dyDescent="0.25">
      <c r="E13" s="90">
        <v>248000</v>
      </c>
    </row>
    <row r="14" spans="5:5" x14ac:dyDescent="0.25">
      <c r="E14" s="90">
        <v>160000</v>
      </c>
    </row>
    <row r="15" spans="5:5" x14ac:dyDescent="0.25">
      <c r="E15" s="90">
        <f>SUM(E8:E14)</f>
        <v>1367000</v>
      </c>
    </row>
    <row r="18" spans="5:5" x14ac:dyDescent="0.25">
      <c r="E18" s="90">
        <v>80000</v>
      </c>
    </row>
    <row r="19" spans="5:5" x14ac:dyDescent="0.25">
      <c r="E19" s="90">
        <v>120000</v>
      </c>
    </row>
    <row r="20" spans="5:5" x14ac:dyDescent="0.25">
      <c r="E20" s="90">
        <v>160000</v>
      </c>
    </row>
    <row r="21" spans="5:5" x14ac:dyDescent="0.25">
      <c r="E21" s="90">
        <f>SUM(E18:E20)</f>
        <v>360000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DISPONIBILIDAD ACTUAL-2025-100</vt:lpstr>
      <vt:lpstr>Hoja3</vt:lpstr>
      <vt:lpstr>Hoja2</vt:lpstr>
      <vt:lpstr>DISPONIBILIDAD ACTUAL-2025-121</vt:lpstr>
      <vt:lpstr>PRESUPUESTO 2026</vt:lpstr>
      <vt:lpstr>FONDOS 121</vt:lpstr>
      <vt:lpstr>f-100-102-121</vt:lpstr>
      <vt:lpstr>CONSOLIDADO</vt:lpstr>
      <vt:lpstr>Hoja1</vt:lpstr>
      <vt:lpstr>PRESUPUESTO-2025 F-102</vt:lpstr>
      <vt:lpstr>CONSOLIDADO!Área_de_impresión</vt:lpstr>
      <vt:lpstr>'DISPONIBILIDAD ACTUAL-2025-100'!Área_de_impresión</vt:lpstr>
      <vt:lpstr>'DISPONIBILIDAD ACTUAL-2025-121'!Área_de_impresión</vt:lpstr>
      <vt:lpstr>'PRESUPUESTO 2026'!Área_de_impresión</vt:lpstr>
      <vt:lpstr>'PRESUPUESTO-2025 F-102'!Área_de_impresión</vt:lpstr>
      <vt:lpstr>CONSOLIDADO!Títulos_a_imprimir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2026-07-07T15:04:14Z</cp:lastPrinted>
  <dcterms:created xsi:type="dcterms:W3CDTF">2022-01-25T14:02:52Z</dcterms:created>
  <dcterms:modified xsi:type="dcterms:W3CDTF">2026-07-13T19:23:49Z</dcterms:modified>
</cp:coreProperties>
</file>