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.moran\OneDrive - INSTITUTO DE DESARROLLO Y CREDITO COOPERATIVO\Escritorio\2026\PORTAL TRANSPARENCIA-2026\MARZO-2026\"/>
    </mc:Choice>
  </mc:AlternateContent>
  <bookViews>
    <workbookView xWindow="0" yWindow="0" windowWidth="20490" windowHeight="7755"/>
  </bookViews>
  <sheets>
    <sheet name="Ejec. Presup 2026" sheetId="1" r:id="rId1"/>
  </sheets>
  <definedNames>
    <definedName name="_xlnm.Print_Area" localSheetId="0">'Ejec. Presup 2026'!$A$1:$G$104</definedName>
    <definedName name="_xlnm.Print_Titles" localSheetId="0">'Ejec. Presup 2026'!$8:$8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7" i="1" l="1"/>
  <c r="G63" i="1" l="1"/>
  <c r="G53" i="1"/>
  <c r="G35" i="1"/>
  <c r="G33" i="1"/>
  <c r="G27" i="1"/>
  <c r="G24" i="1"/>
  <c r="G23" i="1"/>
  <c r="G22" i="1"/>
  <c r="G21" i="1"/>
  <c r="G19" i="1"/>
  <c r="G17" i="1" l="1"/>
  <c r="D17" i="1" s="1"/>
  <c r="G15" i="1"/>
  <c r="G12" i="1"/>
  <c r="D64" i="1"/>
  <c r="D65" i="1"/>
  <c r="D66" i="1"/>
  <c r="D63" i="1"/>
  <c r="D53" i="1"/>
  <c r="D54" i="1"/>
  <c r="D55" i="1"/>
  <c r="D56" i="1"/>
  <c r="D57" i="1"/>
  <c r="D58" i="1"/>
  <c r="D59" i="1"/>
  <c r="D60" i="1"/>
  <c r="D61" i="1"/>
  <c r="D28" i="1"/>
  <c r="D29" i="1"/>
  <c r="D30" i="1"/>
  <c r="D31" i="1"/>
  <c r="D32" i="1"/>
  <c r="D33" i="1"/>
  <c r="D34" i="1"/>
  <c r="D35" i="1"/>
  <c r="D27" i="1"/>
  <c r="D18" i="1"/>
  <c r="D19" i="1"/>
  <c r="D20" i="1"/>
  <c r="D21" i="1"/>
  <c r="D22" i="1"/>
  <c r="D23" i="1"/>
  <c r="D24" i="1"/>
  <c r="D25" i="1"/>
  <c r="D12" i="1"/>
  <c r="D13" i="1"/>
  <c r="D14" i="1"/>
  <c r="D15" i="1"/>
  <c r="D11" i="1"/>
  <c r="G11" i="1"/>
  <c r="E87" i="1" l="1"/>
  <c r="F87" i="1"/>
  <c r="F22" i="1"/>
  <c r="F33" i="1"/>
  <c r="F24" i="1"/>
  <c r="F23" i="1"/>
  <c r="F21" i="1"/>
  <c r="F19" i="1"/>
  <c r="F17" i="1"/>
  <c r="F15" i="1"/>
  <c r="F12" i="1"/>
  <c r="F11" i="1"/>
  <c r="F26" i="1" l="1"/>
  <c r="D10" i="1"/>
  <c r="D16" i="1"/>
  <c r="E16" i="1" l="1"/>
  <c r="B16" i="1"/>
  <c r="C36" i="1"/>
  <c r="D36" i="1"/>
  <c r="E36" i="1"/>
  <c r="P10" i="1" l="1"/>
  <c r="M36" i="1" l="1"/>
  <c r="G62" i="1" l="1"/>
  <c r="G44" i="1"/>
  <c r="H44" i="1"/>
  <c r="I44" i="1"/>
  <c r="J44" i="1"/>
  <c r="G36" i="1"/>
  <c r="H36" i="1"/>
  <c r="I36" i="1"/>
  <c r="J36" i="1"/>
  <c r="H62" i="1" l="1"/>
  <c r="I62" i="1"/>
  <c r="G83" i="1" l="1"/>
  <c r="G80" i="1"/>
  <c r="G77" i="1"/>
  <c r="G70" i="1"/>
  <c r="G67" i="1"/>
  <c r="J62" i="1" l="1"/>
  <c r="G85" i="1"/>
  <c r="F83" i="1" l="1"/>
  <c r="F80" i="1"/>
  <c r="F77" i="1"/>
  <c r="F67" i="1"/>
  <c r="F62" i="1"/>
  <c r="F44" i="1"/>
  <c r="F36" i="1"/>
  <c r="F85" i="1" l="1"/>
  <c r="H52" i="1"/>
  <c r="G52" i="1"/>
  <c r="F10" i="1"/>
  <c r="F52" i="1"/>
  <c r="F16" i="1"/>
  <c r="E83" i="1"/>
  <c r="E80" i="1"/>
  <c r="E77" i="1"/>
  <c r="F70" i="1"/>
  <c r="E67" i="1"/>
  <c r="E62" i="1"/>
  <c r="E52" i="1"/>
  <c r="E44" i="1"/>
  <c r="E26" i="1"/>
  <c r="E10" i="1"/>
  <c r="E74" i="1" l="1"/>
  <c r="G10" i="1"/>
  <c r="G16" i="1"/>
  <c r="I52" i="1"/>
  <c r="G26" i="1"/>
  <c r="E85" i="1"/>
  <c r="D46" i="1"/>
  <c r="J52" i="1" l="1"/>
  <c r="H10" i="1"/>
  <c r="H26" i="1"/>
  <c r="H16" i="1"/>
  <c r="H74" i="1" l="1"/>
  <c r="J16" i="1"/>
  <c r="I26" i="1"/>
  <c r="J26" i="1"/>
  <c r="I16" i="1"/>
  <c r="I10" i="1"/>
  <c r="C10" i="1"/>
  <c r="C16" i="1"/>
  <c r="K16" i="1" s="1"/>
  <c r="C26" i="1"/>
  <c r="C52" i="1"/>
  <c r="C62" i="1"/>
  <c r="B10" i="1"/>
  <c r="B26" i="1"/>
  <c r="B52" i="1"/>
  <c r="C44" i="1"/>
  <c r="B44" i="1"/>
  <c r="B36" i="1"/>
  <c r="D37" i="1"/>
  <c r="D38" i="1"/>
  <c r="D39" i="1"/>
  <c r="D40" i="1"/>
  <c r="D41" i="1"/>
  <c r="D42" i="1"/>
  <c r="D43" i="1"/>
  <c r="D45" i="1"/>
  <c r="D47" i="1"/>
  <c r="D48" i="1"/>
  <c r="D49" i="1"/>
  <c r="D50" i="1"/>
  <c r="D51" i="1"/>
  <c r="D67" i="1"/>
  <c r="D70" i="1"/>
  <c r="J77" i="1"/>
  <c r="D83" i="1"/>
  <c r="D77" i="1"/>
  <c r="D81" i="1"/>
  <c r="D80" i="1" s="1"/>
  <c r="I85" i="1"/>
  <c r="H85" i="1"/>
  <c r="H87" i="1" l="1"/>
  <c r="J10" i="1"/>
  <c r="C74" i="1"/>
  <c r="D85" i="1"/>
  <c r="B74" i="1"/>
  <c r="F74" i="1"/>
  <c r="D44" i="1"/>
  <c r="K10" i="1" l="1"/>
  <c r="L10" i="1"/>
  <c r="C87" i="1"/>
  <c r="B87" i="1"/>
  <c r="M10" i="1" l="1"/>
  <c r="D52" i="1"/>
  <c r="N10" i="1" l="1"/>
  <c r="J74" i="1"/>
  <c r="J87" i="1" s="1"/>
  <c r="O10" i="1" l="1"/>
  <c r="K74" i="1" l="1"/>
  <c r="K87" i="1" s="1"/>
  <c r="D26" i="1" l="1"/>
  <c r="G74" i="1" l="1"/>
  <c r="M74" i="1"/>
  <c r="M87" i="1" s="1"/>
  <c r="L74" i="1" l="1"/>
  <c r="L87" i="1" s="1"/>
  <c r="N74" i="1"/>
  <c r="N87" i="1" s="1"/>
  <c r="O74" i="1" l="1"/>
  <c r="O87" i="1" s="1"/>
  <c r="D62" i="1"/>
  <c r="D74" i="1" s="1"/>
  <c r="D87" i="1" s="1"/>
  <c r="P74" i="1" l="1"/>
  <c r="P87" i="1" s="1"/>
  <c r="I74" i="1"/>
  <c r="I87" i="1" s="1"/>
</calcChain>
</file>

<file path=xl/sharedStrings.xml><?xml version="1.0" encoding="utf-8"?>
<sst xmlns="http://schemas.openxmlformats.org/spreadsheetml/2006/main" count="101" uniqueCount="101">
  <si>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</si>
  <si>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</si>
  <si>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</si>
  <si>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</si>
  <si>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</si>
  <si>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</si>
  <si>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</si>
  <si>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</si>
  <si>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</si>
  <si>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</si>
  <si>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</si>
  <si>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</si>
  <si>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</si>
  <si>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</si>
  <si>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</si>
  <si>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</si>
  <si>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</si>
  <si>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</si>
  <si>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</si>
  <si>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</si>
  <si>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</si>
  <si>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</si>
  <si>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</si>
  <si>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</si>
  <si>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</si>
  <si>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</si>
  <si>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</si>
  <si>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</si>
  <si>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</si>
  <si>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</si>
  <si>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</si>
  <si>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</si>
  <si>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</si>
  <si>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</si>
  <si>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</si>
  <si>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</si>
  <si>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</si>
  <si>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</si>
  <si>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</si>
  <si>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</si>
  <si>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</si>
  <si>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</si>
  <si>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</si>
  <si>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</si>
  <si>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</si>
  <si>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</si>
  <si>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</si>
  <si>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</si>
  <si>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</si>
  <si>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</si>
  <si>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</si>
  <si>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</si>
  <si>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</si>
  <si>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</si>
  <si>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</si>
  <si>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</si>
  <si>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</si>
  <si>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</si>
  <si>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</si>
  <si>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</si>
  <si>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</si>
  <si>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</si>
  <si>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</si>
  <si>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</si>
  <si>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</si>
  <si>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</si>
  <si>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</si>
  <si>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</si>
  <si>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</si>
  <si>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</si>
  <si>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</si>
  <si>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</si>
  <si>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</si>
  <si>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</si>
  <si>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</si>
  <si>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</si>
  <si>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</si>
  <si>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</si>
  <si>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</si>
  <si>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</si>
  <si>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</si>
  <si>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</si>
  <si>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</si>
  <si>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</si>
  <si>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</si>
  <si>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</si>
  <si>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</si>
  <si>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</si>
  <si>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DIRECTORA FINANCIERA</t>
  </si>
  <si>
    <t>2.2.9 - SERVICIOS DE ALIMENTACION</t>
  </si>
  <si>
    <t>Presupuesto Aprobado</t>
  </si>
  <si>
    <t xml:space="preserve">Presupuesto Modificado </t>
  </si>
  <si>
    <t>FUENTE: SIGEF</t>
  </si>
  <si>
    <r>
      <rPr>
        <b/>
        <sz val="72"/>
        <color theme="1"/>
        <rFont val="Arial Black"/>
        <family val="2"/>
      </rPr>
      <t xml:space="preserve">Presupuesto Modificado: </t>
    </r>
    <r>
      <rPr>
        <b/>
        <sz val="72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</si>
  <si>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72"/>
        <color theme="1"/>
        <rFont val="Arial Black"/>
        <family val="2"/>
      </rPr>
      <t>Total Devengado:</t>
    </r>
    <r>
      <rPr>
        <b/>
        <sz val="72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</si>
  <si>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DETALLE</t>
  </si>
  <si>
    <t xml:space="preserve">INSTITUTO DE DESARROLLO Y CREDITO COOPERATIVO </t>
  </si>
  <si>
    <t>IDECOOP</t>
  </si>
  <si>
    <r>
      <rPr>
        <b/>
        <sz val="72"/>
        <color theme="1"/>
        <rFont val="Arial Black"/>
        <family val="2"/>
      </rPr>
      <t>Presupuesto Aprobado:</t>
    </r>
    <r>
      <rPr>
        <b/>
        <sz val="72"/>
        <color theme="1"/>
        <rFont val="Arial"/>
        <family val="2"/>
      </rPr>
      <t xml:space="preserve"> se refiere al presupuesto aprobado en la Ley de Presupuesto General del Estado</t>
    </r>
  </si>
  <si>
    <t>Licda Bernarda Gómez</t>
  </si>
  <si>
    <t>EJECUCION PRESUPUESTARIA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</si>
</sst>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72"/>
      <color theme="1"/>
      <name val="Arial"/>
      <family val="2"/>
    </font>
    <font>
      <sz val="72"/>
      <color theme="1"/>
      <name val="Calibri"/>
      <family val="2"/>
      <scheme val="minor"/>
    </font>
    <font>
      <sz val="72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b/>
      <sz val="72"/>
      <color theme="1"/>
      <name val="Arial Black"/>
      <family val="2"/>
    </font>
    <font>
      <b/>
      <sz val="72"/>
      <color theme="1"/>
      <name val="Arial"/>
      <family val="2"/>
    </font>
    <font>
      <b/>
      <sz val="60"/>
      <color theme="1"/>
      <name val="Calibri"/>
      <family val="2"/>
      <scheme val="minor"/>
    </font>
    <font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sz val="60"/>
      <name val="Calibri"/>
      <family val="2"/>
      <scheme val="minor"/>
    </font>
    <font>
      <b/>
      <sz val="58"/>
      <color theme="1"/>
      <name val="Calibri"/>
      <family val="2"/>
      <scheme val="minor"/>
    </font>
    <font>
      <sz val="55"/>
      <color theme="1"/>
      <name val="Calibri"/>
      <family val="2"/>
      <scheme val="minor"/>
    </font>
    <font>
      <b/>
      <sz val="55"/>
      <color theme="1"/>
      <name val="Calibri"/>
      <family val="2"/>
      <scheme val="minor"/>
    </font>
    <font>
      <b/>
      <sz val="55"/>
      <color theme="1"/>
      <name val="Arial"/>
      <family val="2"/>
    </font>
    <font>
      <b/>
      <sz val="90"/>
      <color theme="1"/>
      <name val="Arial Black"/>
      <family val="2"/>
    </font>
    <font>
      <b/>
      <u/>
      <sz val="110"/>
      <color theme="1"/>
      <name val="Arial"/>
      <family val="2"/>
    </font>
    <font>
      <b/>
      <u/>
      <sz val="80"/>
      <color theme="1"/>
      <name val="Arial"/>
      <family val="2"/>
    </font>
    <font>
      <b/>
      <sz val="80"/>
      <color theme="1"/>
      <name val="Arial Black"/>
      <family val="2"/>
    </font>
    <font>
      <b/>
      <sz val="85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0" xfId="0" applyFont="1" applyAlignment="1">
      <alignment wrapText="1"/>
    </xf>
    <xf numFmtId="4" fontId="3" fillId="3" borderId="0" xfId="0" applyNumberFormat="1" applyFont="1" applyFill="1"/>
    <xf numFmtId="0" fontId="3" fillId="0" borderId="0" xfId="0" applyFont="1"/>
    <xf numFmtId="164" fontId="3" fillId="0" borderId="0" xfId="1" applyFont="1"/>
    <xf numFmtId="0" fontId="3" fillId="3" borderId="0" xfId="0" applyFont="1" applyFill="1"/>
    <xf numFmtId="4" fontId="4" fillId="5" borderId="0" xfId="0" applyNumberFormat="1" applyFont="1" applyFill="1"/>
    <xf numFmtId="0" fontId="3" fillId="4" borderId="0" xfId="0" applyFont="1" applyFill="1"/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5" fillId="2" borderId="5" xfId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3" borderId="1" xfId="1" applyNumberFormat="1" applyFont="1" applyFill="1" applyBorder="1" applyAlignment="1">
      <alignment horizontal="left" vertical="center" wrapText="1"/>
    </xf>
    <xf numFmtId="164" fontId="5" fillId="0" borderId="1" xfId="1" applyFont="1" applyBorder="1" applyAlignment="1">
      <alignment horizontal="left" vertical="center" wrapText="1"/>
    </xf>
    <xf numFmtId="164" fontId="5" fillId="3" borderId="1" xfId="1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horizontal="left" vertical="center" wrapText="1"/>
    </xf>
    <xf numFmtId="4" fontId="3" fillId="0" borderId="0" xfId="0" applyNumberFormat="1" applyFont="1"/>
    <xf numFmtId="4" fontId="4" fillId="3" borderId="0" xfId="0" applyNumberFormat="1" applyFont="1" applyFill="1"/>
    <xf numFmtId="164" fontId="3" fillId="0" borderId="0" xfId="0" applyNumberFormat="1" applyFont="1"/>
    <xf numFmtId="4" fontId="5" fillId="3" borderId="0" xfId="0" applyNumberFormat="1" applyFont="1" applyFill="1"/>
    <xf numFmtId="0" fontId="3" fillId="0" borderId="0" xfId="0" applyFont="1" applyAlignment="1"/>
    <xf numFmtId="43" fontId="3" fillId="0" borderId="0" xfId="0" applyNumberFormat="1" applyFont="1" applyAlignment="1">
      <alignment wrapText="1"/>
    </xf>
    <xf numFmtId="0" fontId="8" fillId="0" borderId="0" xfId="0" applyFont="1" applyAlignment="1">
      <alignment horizontal="left" wrapText="1"/>
    </xf>
    <xf numFmtId="0" fontId="5" fillId="0" borderId="0" xfId="0" applyFont="1"/>
    <xf numFmtId="0" fontId="3" fillId="5" borderId="0" xfId="0" applyFont="1" applyFill="1"/>
    <xf numFmtId="4" fontId="3" fillId="5" borderId="0" xfId="0" applyNumberFormat="1" applyFont="1" applyFill="1"/>
    <xf numFmtId="164" fontId="4" fillId="5" borderId="0" xfId="1" applyFont="1" applyFill="1"/>
    <xf numFmtId="4" fontId="3" fillId="0" borderId="0" xfId="0" applyNumberFormat="1" applyFont="1" applyAlignment="1">
      <alignment wrapText="1"/>
    </xf>
    <xf numFmtId="164" fontId="9" fillId="0" borderId="0" xfId="1" applyFont="1" applyAlignment="1">
      <alignment horizontal="left" vertical="center" wrapText="1"/>
    </xf>
    <xf numFmtId="4" fontId="9" fillId="3" borderId="0" xfId="1" applyNumberFormat="1" applyFont="1" applyFill="1"/>
    <xf numFmtId="164" fontId="9" fillId="3" borderId="0" xfId="1" applyFont="1" applyFill="1"/>
    <xf numFmtId="164" fontId="10" fillId="3" borderId="0" xfId="1" applyFont="1" applyFill="1"/>
    <xf numFmtId="164" fontId="10" fillId="0" borderId="0" xfId="1" applyFont="1" applyAlignment="1">
      <alignment horizontal="left" vertical="center" wrapText="1"/>
    </xf>
    <xf numFmtId="4" fontId="10" fillId="3" borderId="0" xfId="1" applyNumberFormat="1" applyFont="1" applyFill="1"/>
    <xf numFmtId="4" fontId="10" fillId="0" borderId="0" xfId="0" applyNumberFormat="1" applyFont="1"/>
    <xf numFmtId="164" fontId="10" fillId="0" borderId="0" xfId="1" applyFont="1"/>
    <xf numFmtId="4" fontId="10" fillId="3" borderId="0" xfId="0" applyNumberFormat="1" applyFont="1" applyFill="1"/>
    <xf numFmtId="164" fontId="10" fillId="3" borderId="0" xfId="1" applyFont="1" applyFill="1" applyBorder="1"/>
    <xf numFmtId="4" fontId="11" fillId="3" borderId="0" xfId="1" applyNumberFormat="1" applyFont="1" applyFill="1"/>
    <xf numFmtId="4" fontId="11" fillId="3" borderId="0" xfId="0" applyNumberFormat="1" applyFont="1" applyFill="1"/>
    <xf numFmtId="164" fontId="10" fillId="3" borderId="0" xfId="0" applyNumberFormat="1" applyFont="1" applyFill="1"/>
    <xf numFmtId="165" fontId="10" fillId="0" borderId="0" xfId="0" applyNumberFormat="1" applyFont="1" applyAlignment="1">
      <alignment vertical="center" wrapText="1"/>
    </xf>
    <xf numFmtId="164" fontId="10" fillId="0" borderId="0" xfId="1" applyFont="1" applyAlignment="1">
      <alignment vertical="center" wrapText="1"/>
    </xf>
    <xf numFmtId="43" fontId="10" fillId="0" borderId="0" xfId="0" applyNumberFormat="1" applyFont="1"/>
    <xf numFmtId="0" fontId="10" fillId="3" borderId="0" xfId="0" applyFont="1" applyFill="1"/>
    <xf numFmtId="43" fontId="10" fillId="3" borderId="0" xfId="0" applyNumberFormat="1" applyFont="1" applyFill="1"/>
    <xf numFmtId="43" fontId="9" fillId="3" borderId="0" xfId="0" applyNumberFormat="1" applyFont="1" applyFill="1" applyBorder="1"/>
    <xf numFmtId="0" fontId="9" fillId="3" borderId="0" xfId="0" applyFont="1" applyFill="1"/>
    <xf numFmtId="4" fontId="9" fillId="3" borderId="0" xfId="0" applyNumberFormat="1" applyFont="1" applyFill="1"/>
    <xf numFmtId="43" fontId="10" fillId="0" borderId="0" xfId="0" applyNumberFormat="1" applyFont="1" applyAlignment="1">
      <alignment vertical="center" wrapText="1"/>
    </xf>
    <xf numFmtId="164" fontId="10" fillId="0" borderId="0" xfId="0" applyNumberFormat="1" applyFont="1"/>
    <xf numFmtId="164" fontId="10" fillId="3" borderId="0" xfId="0" applyNumberFormat="1" applyFont="1" applyFill="1" applyBorder="1"/>
    <xf numFmtId="164" fontId="11" fillId="3" borderId="0" xfId="1" applyFont="1" applyFill="1" applyBorder="1"/>
    <xf numFmtId="43" fontId="10" fillId="3" borderId="0" xfId="0" applyNumberFormat="1" applyFont="1" applyFill="1" applyBorder="1"/>
    <xf numFmtId="0" fontId="9" fillId="3" borderId="0" xfId="0" applyFont="1" applyFill="1" applyBorder="1"/>
    <xf numFmtId="3" fontId="10" fillId="3" borderId="0" xfId="0" applyNumberFormat="1" applyFont="1" applyFill="1"/>
    <xf numFmtId="165" fontId="10" fillId="0" borderId="0" xfId="0" applyNumberFormat="1" applyFont="1"/>
    <xf numFmtId="0" fontId="10" fillId="0" borderId="0" xfId="0" applyFont="1"/>
    <xf numFmtId="165" fontId="10" fillId="3" borderId="0" xfId="0" applyNumberFormat="1" applyFont="1" applyFill="1" applyBorder="1"/>
    <xf numFmtId="165" fontId="10" fillId="3" borderId="0" xfId="0" applyNumberFormat="1" applyFont="1" applyFill="1"/>
    <xf numFmtId="43" fontId="10" fillId="0" borderId="0" xfId="0" applyNumberFormat="1" applyFont="1" applyAlignment="1">
      <alignment vertical="center"/>
    </xf>
    <xf numFmtId="164" fontId="10" fillId="0" borderId="0" xfId="1" applyFont="1" applyAlignment="1"/>
    <xf numFmtId="3" fontId="10" fillId="0" borderId="0" xfId="0" applyNumberFormat="1" applyFont="1" applyAlignment="1"/>
    <xf numFmtId="164" fontId="10" fillId="3" borderId="0" xfId="0" applyNumberFormat="1" applyFont="1" applyFill="1" applyAlignment="1"/>
    <xf numFmtId="4" fontId="10" fillId="3" borderId="0" xfId="0" applyNumberFormat="1" applyFont="1" applyFill="1" applyAlignment="1"/>
    <xf numFmtId="4" fontId="11" fillId="3" borderId="0" xfId="0" applyNumberFormat="1" applyFont="1" applyFill="1" applyAlignment="1"/>
    <xf numFmtId="165" fontId="10" fillId="0" borderId="0" xfId="0" applyNumberFormat="1" applyFont="1" applyAlignment="1">
      <alignment vertical="center"/>
    </xf>
    <xf numFmtId="0" fontId="10" fillId="0" borderId="0" xfId="0" applyFont="1" applyAlignment="1"/>
    <xf numFmtId="0" fontId="10" fillId="3" borderId="0" xfId="0" applyFont="1" applyFill="1" applyAlignment="1"/>
    <xf numFmtId="0" fontId="10" fillId="3" borderId="0" xfId="0" applyFont="1" applyFill="1" applyBorder="1" applyAlignment="1"/>
    <xf numFmtId="164" fontId="10" fillId="0" borderId="0" xfId="0" applyNumberFormat="1" applyFont="1" applyAlignment="1">
      <alignment wrapText="1"/>
    </xf>
    <xf numFmtId="0" fontId="10" fillId="3" borderId="0" xfId="0" applyFont="1" applyFill="1" applyBorder="1"/>
    <xf numFmtId="43" fontId="9" fillId="2" borderId="0" xfId="0" applyNumberFormat="1" applyFont="1" applyFill="1" applyBorder="1" applyAlignment="1">
      <alignment horizontal="left" vertical="center" wrapText="1"/>
    </xf>
    <xf numFmtId="43" fontId="9" fillId="2" borderId="2" xfId="0" applyNumberFormat="1" applyFont="1" applyFill="1" applyBorder="1" applyAlignment="1">
      <alignment horizontal="center" vertical="center" wrapText="1"/>
    </xf>
    <xf numFmtId="164" fontId="9" fillId="2" borderId="2" xfId="1" applyFont="1" applyFill="1" applyBorder="1" applyAlignment="1">
      <alignment horizontal="center" vertical="center" wrapText="1"/>
    </xf>
    <xf numFmtId="165" fontId="9" fillId="2" borderId="2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4" fontId="9" fillId="0" borderId="1" xfId="1" applyFont="1" applyBorder="1" applyAlignment="1">
      <alignment vertical="center" wrapText="1"/>
    </xf>
    <xf numFmtId="165" fontId="9" fillId="3" borderId="1" xfId="0" applyNumberFormat="1" applyFont="1" applyFill="1" applyBorder="1" applyAlignment="1">
      <alignment vertical="center" wrapText="1"/>
    </xf>
    <xf numFmtId="4" fontId="12" fillId="3" borderId="1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43" fontId="9" fillId="0" borderId="0" xfId="0" applyNumberFormat="1" applyFont="1" applyAlignment="1">
      <alignment horizontal="left" vertical="center" wrapText="1"/>
    </xf>
    <xf numFmtId="43" fontId="10" fillId="0" borderId="0" xfId="0" applyNumberFormat="1" applyFont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horizontal="right" vertical="center" wrapText="1"/>
    </xf>
    <xf numFmtId="164" fontId="9" fillId="2" borderId="2" xfId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43" fontId="9" fillId="0" borderId="0" xfId="0" applyNumberFormat="1" applyFont="1" applyAlignment="1">
      <alignment wrapText="1"/>
    </xf>
    <xf numFmtId="4" fontId="9" fillId="2" borderId="0" xfId="0" applyNumberFormat="1" applyFont="1" applyFill="1" applyBorder="1" applyAlignment="1">
      <alignment horizontal="right" vertical="center" wrapText="1"/>
    </xf>
    <xf numFmtId="164" fontId="9" fillId="2" borderId="0" xfId="1" applyFont="1" applyFill="1" applyBorder="1" applyAlignment="1">
      <alignment horizontal="center" vertical="center" wrapText="1"/>
    </xf>
    <xf numFmtId="165" fontId="9" fillId="2" borderId="0" xfId="0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2" borderId="3" xfId="0" applyFont="1" applyFill="1" applyBorder="1" applyAlignment="1">
      <alignment horizontal="center" vertical="center" wrapText="1"/>
    </xf>
    <xf numFmtId="164" fontId="13" fillId="0" borderId="0" xfId="1" applyFont="1" applyAlignment="1">
      <alignment horizontal="left" vertical="center" wrapText="1"/>
    </xf>
    <xf numFmtId="164" fontId="9" fillId="0" borderId="1" xfId="1" applyFont="1" applyBorder="1" applyAlignment="1">
      <alignment horizontal="left" vertical="center" wrapText="1"/>
    </xf>
    <xf numFmtId="164" fontId="10" fillId="0" borderId="0" xfId="0" applyNumberFormat="1" applyFont="1" applyAlignment="1"/>
    <xf numFmtId="0" fontId="7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horizontal="left" wrapText="1"/>
    </xf>
    <xf numFmtId="4" fontId="14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7" fillId="0" borderId="0" xfId="0" applyFont="1" applyAlignment="1"/>
    <xf numFmtId="0" fontId="8" fillId="0" borderId="0" xfId="0" applyFont="1" applyAlignment="1">
      <alignment horizontal="left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9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7" fillId="0" borderId="7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7254755</xdr:colOff>
      <xdr:row>2</xdr:row>
      <xdr:rowOff>340179</xdr:rowOff>
    </xdr:from>
    <xdr:to>
      <xdr:col>2</xdr:col>
      <xdr:colOff>6567237</xdr:colOff>
      <xdr:row>6</xdr:row>
      <xdr:rowOff>1969813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99492" y="6506363"/>
          <a:ext cx="7784719" cy="4838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9"/>
  <sheetViews>
    <sheetView tabSelected="1" view="pageBreakPreview" topLeftCell="A70" zoomScale="19" zoomScaleNormal="15" zoomScaleSheetLayoutView="19" zoomScalePageLayoutView="23" workbookViewId="0">
      <selection activeCell="F87" sqref="F87:G87"/>
    </sheetView>
  </sheetViews>
  <sheetFormatPr baseColWidth="10" defaultColWidth="9.140625" defaultRowHeight="65.099999999999994" customHeight="1" x14ac:dyDescent="1.35"/>
  <cols>
    <col min="1" max="1" width="255.28515625" style="108" customWidth="1"/>
    <col min="2" max="2" width="126.85546875" style="1" customWidth="1"/>
    <col min="3" max="3" width="102.5703125" style="1" customWidth="1"/>
    <col min="4" max="4" width="93.5703125" style="2" customWidth="1"/>
    <col min="5" max="5" width="119.7109375" style="3" customWidth="1"/>
    <col min="6" max="6" width="110.140625" style="4" customWidth="1"/>
    <col min="7" max="7" width="105.85546875" style="4" customWidth="1"/>
    <col min="8" max="8" width="115.85546875" style="3" customWidth="1"/>
    <col min="9" max="9" width="117.28515625" style="5" customWidth="1"/>
    <col min="10" max="10" width="110.140625" style="3" customWidth="1"/>
    <col min="11" max="11" width="108.7109375" style="28" customWidth="1"/>
    <col min="12" max="12" width="104.42578125" style="28" customWidth="1"/>
    <col min="13" max="13" width="113" style="29" customWidth="1"/>
    <col min="14" max="14" width="107.28515625" style="6" customWidth="1"/>
    <col min="15" max="15" width="111.5703125" style="7" customWidth="1"/>
    <col min="16" max="16" width="111.5703125" style="61" customWidth="1"/>
    <col min="17" max="17" width="49.140625" style="3" customWidth="1"/>
    <col min="18" max="16384" width="9.140625" style="3"/>
  </cols>
  <sheetData>
    <row r="1" spans="1:16" ht="294.75" customHeight="1" x14ac:dyDescent="2.5">
      <c r="A1" s="130" t="s">
        <v>96</v>
      </c>
      <c r="B1" s="130"/>
      <c r="C1" s="130"/>
      <c r="D1" s="130"/>
      <c r="E1" s="130"/>
      <c r="F1" s="130"/>
      <c r="G1" s="130"/>
      <c r="H1" s="118"/>
      <c r="I1" s="118"/>
      <c r="J1" s="118"/>
      <c r="K1" s="118"/>
      <c r="L1" s="118"/>
      <c r="M1" s="118"/>
      <c r="N1" s="118"/>
      <c r="O1" s="118"/>
      <c r="P1" s="118"/>
    </row>
    <row r="2" spans="1:16" ht="187.5" customHeight="1" x14ac:dyDescent="2.5">
      <c r="A2" s="129" t="s">
        <v>97</v>
      </c>
      <c r="B2" s="129"/>
      <c r="C2" s="129"/>
      <c r="D2" s="129"/>
      <c r="E2" s="129"/>
      <c r="F2" s="129"/>
      <c r="G2" s="129"/>
      <c r="H2" s="118"/>
      <c r="I2" s="118"/>
      <c r="J2" s="118"/>
      <c r="K2" s="118"/>
      <c r="L2" s="118"/>
      <c r="M2" s="118"/>
      <c r="N2" s="118"/>
      <c r="O2" s="118"/>
      <c r="P2" s="118"/>
    </row>
    <row r="3" spans="1:16" ht="65.099999999999994" customHeight="1" x14ac:dyDescent="1.35">
      <c r="K3" s="5"/>
      <c r="L3" s="5"/>
      <c r="M3" s="2"/>
      <c r="N3" s="21"/>
      <c r="O3" s="5"/>
    </row>
    <row r="4" spans="1:16" ht="65.099999999999994" customHeight="1" x14ac:dyDescent="1.35">
      <c r="B4" s="3"/>
      <c r="K4" s="5"/>
      <c r="L4" s="5"/>
      <c r="M4" s="2"/>
      <c r="N4" s="21"/>
      <c r="O4" s="5"/>
    </row>
    <row r="5" spans="1:16" ht="65.099999999999994" customHeight="1" x14ac:dyDescent="1.35">
      <c r="B5" s="3"/>
      <c r="K5" s="5"/>
      <c r="L5" s="5"/>
      <c r="M5" s="2"/>
      <c r="N5" s="21"/>
      <c r="O5" s="5"/>
    </row>
    <row r="6" spans="1:16" ht="65.099999999999994" customHeight="1" x14ac:dyDescent="1.35">
      <c r="B6" s="3"/>
      <c r="K6" s="5"/>
      <c r="L6" s="5"/>
      <c r="M6" s="2"/>
      <c r="N6" s="21"/>
      <c r="O6" s="5"/>
    </row>
    <row r="7" spans="1:16" ht="236.25" customHeight="1" thickBot="1" x14ac:dyDescent="2.1">
      <c r="A7" s="128" t="s">
        <v>100</v>
      </c>
      <c r="B7" s="128"/>
      <c r="C7" s="128"/>
      <c r="D7" s="128"/>
      <c r="E7" s="128"/>
      <c r="F7" s="128"/>
      <c r="G7" s="128"/>
      <c r="K7" s="5"/>
      <c r="L7" s="5"/>
      <c r="M7" s="2"/>
      <c r="N7" s="21"/>
      <c r="O7" s="5"/>
    </row>
    <row r="8" spans="1:16" s="5" customFormat="1" ht="306" customHeight="1" thickBot="1" x14ac:dyDescent="1.4">
      <c r="A8" s="8" t="s">
        <v>95</v>
      </c>
      <c r="B8" s="9" t="s">
        <v>90</v>
      </c>
      <c r="C8" s="9" t="s">
        <v>91</v>
      </c>
      <c r="D8" s="122" t="s">
        <v>0</v>
      </c>
      <c r="E8" s="14" t="s">
        <v>1</v>
      </c>
      <c r="F8" s="11" t="s">
        <v>2</v>
      </c>
      <c r="G8" s="11" t="s">
        <v>3</v>
      </c>
      <c r="H8" s="10" t="s">
        <v>4</v>
      </c>
      <c r="I8" s="10" t="s">
        <v>5</v>
      </c>
      <c r="J8" s="10" t="s">
        <v>6</v>
      </c>
      <c r="K8" s="10" t="s">
        <v>7</v>
      </c>
      <c r="L8" s="10" t="s">
        <v>8</v>
      </c>
      <c r="M8" s="12" t="s">
        <v>9</v>
      </c>
      <c r="N8" s="13" t="s">
        <v>10</v>
      </c>
      <c r="O8" s="14" t="s">
        <v>11</v>
      </c>
      <c r="P8" s="103" t="s">
        <v>12</v>
      </c>
    </row>
    <row r="9" spans="1:16" ht="65.099999999999994" customHeight="1" x14ac:dyDescent="1.35">
      <c r="A9" s="109" t="s">
        <v>13</v>
      </c>
      <c r="B9" s="15"/>
      <c r="C9" s="15"/>
      <c r="D9" s="16"/>
      <c r="E9" s="17"/>
      <c r="F9" s="17"/>
      <c r="G9" s="17"/>
      <c r="H9" s="17"/>
      <c r="I9" s="18"/>
      <c r="J9" s="17"/>
      <c r="K9" s="18"/>
      <c r="L9" s="18"/>
      <c r="M9" s="16"/>
      <c r="N9" s="19"/>
      <c r="O9" s="18"/>
      <c r="P9" s="105"/>
    </row>
    <row r="10" spans="1:16" ht="65.099999999999994" customHeight="1" x14ac:dyDescent="1.35">
      <c r="A10" s="110"/>
      <c r="B10" s="104">
        <f t="shared" ref="B10:M10" si="0">SUM(B11:B15)</f>
        <v>268175104</v>
      </c>
      <c r="C10" s="32">
        <f t="shared" si="0"/>
        <v>0</v>
      </c>
      <c r="D10" s="33">
        <f>SUM(D11:D15)</f>
        <v>56721464.829999998</v>
      </c>
      <c r="E10" s="33">
        <f t="shared" si="0"/>
        <v>18815760.27</v>
      </c>
      <c r="F10" s="33">
        <f t="shared" si="0"/>
        <v>18567821.469999999</v>
      </c>
      <c r="G10" s="34">
        <f t="shared" si="0"/>
        <v>19337883.090000004</v>
      </c>
      <c r="H10" s="34">
        <f t="shared" si="0"/>
        <v>0</v>
      </c>
      <c r="I10" s="34">
        <f t="shared" si="0"/>
        <v>0</v>
      </c>
      <c r="J10" s="34">
        <f t="shared" si="0"/>
        <v>0</v>
      </c>
      <c r="K10" s="34">
        <f t="shared" si="0"/>
        <v>0</v>
      </c>
      <c r="L10" s="34">
        <f t="shared" si="0"/>
        <v>0</v>
      </c>
      <c r="M10" s="34">
        <f t="shared" si="0"/>
        <v>0</v>
      </c>
      <c r="N10" s="34">
        <f>SUM(N11:N15)</f>
        <v>0</v>
      </c>
      <c r="O10" s="34">
        <f>SUM(O11:O15)</f>
        <v>0</v>
      </c>
      <c r="P10" s="34">
        <f>SUM(P11:P15)</f>
        <v>0</v>
      </c>
    </row>
    <row r="11" spans="1:16" ht="65.099999999999994" customHeight="1" x14ac:dyDescent="1.35">
      <c r="A11" s="111" t="s">
        <v>14</v>
      </c>
      <c r="B11" s="36">
        <v>216179100</v>
      </c>
      <c r="C11" s="36">
        <v>-455000</v>
      </c>
      <c r="D11" s="37">
        <f>E11+F11+G11</f>
        <v>48120631.920000002</v>
      </c>
      <c r="E11" s="38">
        <v>15925088.199999999</v>
      </c>
      <c r="F11" s="39">
        <f>31633176.4-E11</f>
        <v>15708088.199999999</v>
      </c>
      <c r="G11" s="39">
        <f>48120631.92-E11-F11</f>
        <v>16487455.520000003</v>
      </c>
      <c r="H11" s="38"/>
      <c r="I11" s="40"/>
      <c r="J11" s="38"/>
      <c r="K11" s="41"/>
      <c r="L11" s="35"/>
      <c r="M11" s="37"/>
      <c r="N11" s="42"/>
      <c r="O11" s="35"/>
      <c r="P11" s="39"/>
    </row>
    <row r="12" spans="1:16" ht="65.099999999999994" customHeight="1" x14ac:dyDescent="1.35">
      <c r="A12" s="111" t="s">
        <v>15</v>
      </c>
      <c r="B12" s="36">
        <v>22186004</v>
      </c>
      <c r="C12" s="36">
        <v>0</v>
      </c>
      <c r="D12" s="37">
        <f t="shared" ref="D12:D15" si="1">E12+F12+G12</f>
        <v>1366000</v>
      </c>
      <c r="E12" s="38">
        <v>456000</v>
      </c>
      <c r="F12" s="39">
        <f>912000-E12</f>
        <v>456000</v>
      </c>
      <c r="G12" s="39">
        <f>1366000-E12-F12</f>
        <v>454000</v>
      </c>
      <c r="H12" s="38"/>
      <c r="I12" s="40"/>
      <c r="J12" s="38"/>
      <c r="K12" s="41"/>
      <c r="L12" s="40"/>
      <c r="M12" s="40"/>
      <c r="N12" s="43"/>
      <c r="O12" s="44"/>
      <c r="P12" s="54"/>
    </row>
    <row r="13" spans="1:16" ht="65.099999999999994" customHeight="1" x14ac:dyDescent="1.35">
      <c r="A13" s="111" t="s">
        <v>16</v>
      </c>
      <c r="B13" s="36">
        <v>50000</v>
      </c>
      <c r="C13" s="36">
        <v>0</v>
      </c>
      <c r="D13" s="37">
        <f t="shared" si="1"/>
        <v>0</v>
      </c>
      <c r="E13" s="45">
        <v>0</v>
      </c>
      <c r="F13" s="46">
        <v>0</v>
      </c>
      <c r="G13" s="39">
        <v>0</v>
      </c>
      <c r="H13" s="38"/>
      <c r="I13" s="38"/>
      <c r="J13" s="38"/>
      <c r="K13" s="40"/>
      <c r="L13" s="44"/>
      <c r="M13" s="40"/>
      <c r="N13" s="43"/>
      <c r="O13" s="44"/>
      <c r="P13" s="54"/>
    </row>
    <row r="14" spans="1:16" ht="65.099999999999994" customHeight="1" x14ac:dyDescent="1.35">
      <c r="A14" s="111" t="s">
        <v>17</v>
      </c>
      <c r="B14" s="36">
        <v>0</v>
      </c>
      <c r="C14" s="36">
        <v>0</v>
      </c>
      <c r="D14" s="37">
        <f t="shared" si="1"/>
        <v>0</v>
      </c>
      <c r="E14" s="45">
        <v>0</v>
      </c>
      <c r="F14" s="46">
        <v>0</v>
      </c>
      <c r="G14" s="39">
        <v>0</v>
      </c>
      <c r="H14" s="47"/>
      <c r="I14" s="48"/>
      <c r="J14" s="38"/>
      <c r="K14" s="41"/>
      <c r="L14" s="48"/>
      <c r="M14" s="40"/>
      <c r="N14" s="43"/>
      <c r="O14" s="49"/>
    </row>
    <row r="15" spans="1:16" ht="65.099999999999994" customHeight="1" x14ac:dyDescent="1.35">
      <c r="A15" s="111" t="s">
        <v>18</v>
      </c>
      <c r="B15" s="36">
        <v>29760000</v>
      </c>
      <c r="C15" s="36">
        <v>455000</v>
      </c>
      <c r="D15" s="37">
        <f t="shared" si="1"/>
        <v>7234832.9100000001</v>
      </c>
      <c r="E15" s="38">
        <v>2434672.0699999998</v>
      </c>
      <c r="F15" s="39">
        <f>4838405.34-E15</f>
        <v>2403733.27</v>
      </c>
      <c r="G15" s="39">
        <f>7234832.91-E15-F15</f>
        <v>2396427.5699999998</v>
      </c>
      <c r="H15" s="38"/>
      <c r="I15" s="40"/>
      <c r="J15" s="38"/>
      <c r="K15" s="41"/>
      <c r="L15" s="44"/>
      <c r="M15" s="40"/>
      <c r="N15" s="43"/>
      <c r="O15" s="44"/>
      <c r="P15" s="54"/>
    </row>
    <row r="16" spans="1:16" ht="134.25" customHeight="1" x14ac:dyDescent="1.35">
      <c r="A16" s="110" t="s">
        <v>19</v>
      </c>
      <c r="B16" s="32">
        <f t="shared" ref="B16:J16" si="2">SUM(B17:B25)</f>
        <v>38169000</v>
      </c>
      <c r="C16" s="32">
        <f t="shared" si="2"/>
        <v>-1529034.71</v>
      </c>
      <c r="D16" s="33">
        <f>SUM(D17:D25)</f>
        <v>3921716.64</v>
      </c>
      <c r="E16" s="33">
        <f>SUM(E17:E25)</f>
        <v>459396.78</v>
      </c>
      <c r="F16" s="33">
        <f t="shared" si="2"/>
        <v>1480298.02</v>
      </c>
      <c r="G16" s="34">
        <f t="shared" si="2"/>
        <v>1982021.8400000003</v>
      </c>
      <c r="H16" s="34">
        <f t="shared" si="2"/>
        <v>0</v>
      </c>
      <c r="I16" s="34">
        <f t="shared" si="2"/>
        <v>0</v>
      </c>
      <c r="J16" s="34">
        <f t="shared" si="2"/>
        <v>0</v>
      </c>
      <c r="K16" s="50">
        <f>C16-15570199.67</f>
        <v>-17099234.379999999</v>
      </c>
      <c r="L16" s="51"/>
      <c r="M16" s="52"/>
      <c r="N16" s="43"/>
      <c r="O16" s="44"/>
    </row>
    <row r="17" spans="1:16" ht="65.099999999999994" customHeight="1" x14ac:dyDescent="1.35">
      <c r="A17" s="111" t="s">
        <v>20</v>
      </c>
      <c r="B17" s="36">
        <v>11490000</v>
      </c>
      <c r="C17" s="36">
        <v>472000</v>
      </c>
      <c r="D17" s="37">
        <f>E17+F17+G17</f>
        <v>2378346.9700000002</v>
      </c>
      <c r="E17" s="53">
        <v>415079.08</v>
      </c>
      <c r="F17" s="39">
        <f>1394469.13-E17</f>
        <v>979390.04999999981</v>
      </c>
      <c r="G17" s="39">
        <f>2378346.97-E17-F17</f>
        <v>983877.84000000032</v>
      </c>
      <c r="H17" s="38"/>
      <c r="I17" s="40"/>
      <c r="J17" s="38"/>
      <c r="K17" s="41"/>
      <c r="L17" s="44"/>
      <c r="M17" s="40"/>
      <c r="N17" s="43"/>
      <c r="O17" s="44"/>
      <c r="P17" s="54"/>
    </row>
    <row r="18" spans="1:16" ht="65.099999999999994" customHeight="1" x14ac:dyDescent="1.35">
      <c r="A18" s="111" t="s">
        <v>21</v>
      </c>
      <c r="B18" s="36">
        <v>2200000</v>
      </c>
      <c r="C18" s="36"/>
      <c r="D18" s="37">
        <f t="shared" ref="D18:D25" si="3">E18+F18+G18</f>
        <v>0</v>
      </c>
      <c r="E18" s="45">
        <v>0</v>
      </c>
      <c r="F18" s="46">
        <v>0</v>
      </c>
      <c r="G18" s="39">
        <v>0</v>
      </c>
      <c r="H18" s="54"/>
      <c r="I18" s="44"/>
      <c r="J18" s="54"/>
      <c r="K18" s="55"/>
      <c r="L18" s="49"/>
      <c r="M18" s="40"/>
      <c r="N18" s="43"/>
      <c r="O18" s="35"/>
      <c r="P18" s="47"/>
    </row>
    <row r="19" spans="1:16" ht="65.099999999999994" customHeight="1" x14ac:dyDescent="1.35">
      <c r="A19" s="111" t="s">
        <v>22</v>
      </c>
      <c r="B19" s="36">
        <v>3000000</v>
      </c>
      <c r="C19" s="36"/>
      <c r="D19" s="37">
        <f t="shared" si="3"/>
        <v>111330</v>
      </c>
      <c r="E19" s="45">
        <v>0</v>
      </c>
      <c r="F19" s="46">
        <f>55210-E19</f>
        <v>55210</v>
      </c>
      <c r="G19" s="39">
        <f>111330-E19-F19</f>
        <v>56120</v>
      </c>
      <c r="H19" s="38"/>
      <c r="I19" s="40"/>
      <c r="J19" s="38"/>
      <c r="K19" s="56"/>
      <c r="L19" s="44"/>
      <c r="M19" s="40"/>
      <c r="N19" s="43"/>
      <c r="O19" s="44"/>
      <c r="P19" s="54"/>
    </row>
    <row r="20" spans="1:16" ht="65.099999999999994" customHeight="1" x14ac:dyDescent="1.35">
      <c r="A20" s="111" t="s">
        <v>23</v>
      </c>
      <c r="B20" s="36">
        <v>850000</v>
      </c>
      <c r="C20" s="36"/>
      <c r="D20" s="37">
        <f t="shared" si="3"/>
        <v>0</v>
      </c>
      <c r="E20" s="45">
        <v>0</v>
      </c>
      <c r="F20" s="46">
        <v>0</v>
      </c>
      <c r="G20" s="39">
        <v>0</v>
      </c>
      <c r="H20" s="38"/>
      <c r="I20" s="40"/>
      <c r="J20" s="38"/>
      <c r="K20" s="41"/>
      <c r="L20" s="44"/>
      <c r="M20" s="40"/>
      <c r="N20" s="43"/>
      <c r="O20" s="44"/>
      <c r="P20" s="47"/>
    </row>
    <row r="21" spans="1:16" ht="65.099999999999994" customHeight="1" x14ac:dyDescent="1.35">
      <c r="A21" s="111" t="s">
        <v>24</v>
      </c>
      <c r="B21" s="36">
        <v>6125000</v>
      </c>
      <c r="C21" s="36">
        <v>-601734.71</v>
      </c>
      <c r="D21" s="37">
        <f t="shared" si="3"/>
        <v>739985.97</v>
      </c>
      <c r="E21" s="53">
        <v>0</v>
      </c>
      <c r="F21" s="46">
        <f>240718.89-E21</f>
        <v>240718.89</v>
      </c>
      <c r="G21" s="39">
        <f>739985.97-E21-F21</f>
        <v>499267.07999999996</v>
      </c>
      <c r="H21" s="38"/>
      <c r="I21" s="40"/>
      <c r="J21" s="38"/>
      <c r="K21" s="57"/>
      <c r="L21" s="44"/>
      <c r="M21" s="40"/>
      <c r="N21" s="43"/>
      <c r="O21" s="44"/>
      <c r="P21" s="54"/>
    </row>
    <row r="22" spans="1:16" ht="65.099999999999994" customHeight="1" x14ac:dyDescent="1.35">
      <c r="A22" s="111" t="s">
        <v>25</v>
      </c>
      <c r="B22" s="36">
        <v>4100000</v>
      </c>
      <c r="C22" s="36">
        <v>-100000</v>
      </c>
      <c r="D22" s="37">
        <f t="shared" si="3"/>
        <v>531521.72</v>
      </c>
      <c r="E22" s="53">
        <v>44317.7</v>
      </c>
      <c r="F22" s="39">
        <f>88764.8-E22</f>
        <v>44447.100000000006</v>
      </c>
      <c r="G22" s="39">
        <f>531521.72-E22-F22</f>
        <v>442756.91999999993</v>
      </c>
      <c r="H22" s="38"/>
      <c r="I22" s="40"/>
      <c r="J22" s="38"/>
      <c r="K22" s="41"/>
      <c r="L22" s="44"/>
      <c r="M22" s="40"/>
      <c r="N22" s="43"/>
      <c r="O22" s="44"/>
      <c r="P22" s="54"/>
    </row>
    <row r="23" spans="1:16" ht="65.099999999999994" customHeight="1" x14ac:dyDescent="1.35">
      <c r="A23" s="111" t="s">
        <v>26</v>
      </c>
      <c r="B23" s="36">
        <v>4120000</v>
      </c>
      <c r="C23" s="36">
        <v>-1149300</v>
      </c>
      <c r="D23" s="37">
        <f t="shared" si="3"/>
        <v>159999.98000000001</v>
      </c>
      <c r="E23" s="45">
        <v>0</v>
      </c>
      <c r="F23" s="46">
        <f>159999.98-E23</f>
        <v>159999.98000000001</v>
      </c>
      <c r="G23" s="39">
        <f>159999.98-E23-F23</f>
        <v>0</v>
      </c>
      <c r="H23" s="38"/>
      <c r="I23" s="40"/>
      <c r="J23" s="38"/>
      <c r="K23" s="41"/>
      <c r="L23" s="44"/>
      <c r="M23" s="40"/>
      <c r="N23" s="43"/>
      <c r="O23" s="44"/>
      <c r="P23" s="54"/>
    </row>
    <row r="24" spans="1:16" ht="65.099999999999994" customHeight="1" x14ac:dyDescent="1.35">
      <c r="A24" s="111" t="s">
        <v>27</v>
      </c>
      <c r="B24" s="36">
        <v>3734000</v>
      </c>
      <c r="C24" s="36">
        <v>100000</v>
      </c>
      <c r="D24" s="37">
        <f t="shared" si="3"/>
        <v>532</v>
      </c>
      <c r="E24" s="45">
        <v>0</v>
      </c>
      <c r="F24" s="46">
        <f>532-E24</f>
        <v>532</v>
      </c>
      <c r="G24" s="39">
        <f>532-E24-F24</f>
        <v>0</v>
      </c>
      <c r="H24" s="38"/>
      <c r="I24" s="40"/>
      <c r="J24" s="38"/>
      <c r="K24" s="41"/>
      <c r="L24" s="44"/>
      <c r="M24" s="40"/>
      <c r="N24" s="43"/>
      <c r="O24" s="44"/>
      <c r="P24" s="54"/>
    </row>
    <row r="25" spans="1:16" ht="65.099999999999994" customHeight="1" x14ac:dyDescent="1.35">
      <c r="A25" s="111" t="s">
        <v>89</v>
      </c>
      <c r="B25" s="36">
        <v>2550000</v>
      </c>
      <c r="C25" s="36">
        <v>-250000</v>
      </c>
      <c r="D25" s="37">
        <f t="shared" si="3"/>
        <v>0</v>
      </c>
      <c r="E25" s="45">
        <v>0</v>
      </c>
      <c r="F25" s="46">
        <v>0</v>
      </c>
      <c r="G25" s="39">
        <v>0</v>
      </c>
      <c r="H25" s="38"/>
      <c r="I25" s="44"/>
      <c r="J25" s="54"/>
      <c r="K25" s="55"/>
      <c r="L25" s="44"/>
      <c r="M25" s="40"/>
      <c r="N25" s="43"/>
      <c r="O25" s="44"/>
      <c r="P25" s="54"/>
    </row>
    <row r="26" spans="1:16" ht="139.5" customHeight="1" x14ac:dyDescent="1.35">
      <c r="A26" s="110" t="s">
        <v>28</v>
      </c>
      <c r="B26" s="32">
        <f t="shared" ref="B26:J26" si="4">SUM(B27:B35)</f>
        <v>17585682</v>
      </c>
      <c r="C26" s="32">
        <f t="shared" si="4"/>
        <v>-122000</v>
      </c>
      <c r="D26" s="33">
        <f t="shared" si="4"/>
        <v>1526180.63</v>
      </c>
      <c r="E26" s="33">
        <f t="shared" si="4"/>
        <v>417200</v>
      </c>
      <c r="F26" s="33">
        <f t="shared" si="4"/>
        <v>402000</v>
      </c>
      <c r="G26" s="34">
        <f t="shared" si="4"/>
        <v>706980.63</v>
      </c>
      <c r="H26" s="34">
        <f t="shared" si="4"/>
        <v>0</v>
      </c>
      <c r="I26" s="34">
        <f t="shared" si="4"/>
        <v>0</v>
      </c>
      <c r="J26" s="34">
        <f t="shared" si="4"/>
        <v>0</v>
      </c>
      <c r="K26" s="58"/>
      <c r="L26" s="51"/>
      <c r="M26" s="52"/>
      <c r="N26" s="43"/>
      <c r="O26" s="48"/>
    </row>
    <row r="27" spans="1:16" ht="65.099999999999994" customHeight="1" x14ac:dyDescent="1.35">
      <c r="A27" s="111" t="s">
        <v>29</v>
      </c>
      <c r="B27" s="36">
        <v>1150000</v>
      </c>
      <c r="C27" s="36">
        <v>0</v>
      </c>
      <c r="D27" s="37">
        <f>E27+F27+G27</f>
        <v>202472.74</v>
      </c>
      <c r="E27" s="45">
        <v>0</v>
      </c>
      <c r="F27" s="39">
        <v>0</v>
      </c>
      <c r="G27" s="39">
        <f>202472.74-E27-F27</f>
        <v>202472.74</v>
      </c>
      <c r="H27" s="38"/>
      <c r="I27" s="40"/>
      <c r="J27" s="38"/>
      <c r="K27" s="41"/>
      <c r="L27" s="44"/>
      <c r="M27" s="40"/>
      <c r="N27" s="43"/>
      <c r="O27" s="44"/>
      <c r="P27" s="54"/>
    </row>
    <row r="28" spans="1:16" ht="65.099999999999994" customHeight="1" x14ac:dyDescent="1.35">
      <c r="A28" s="111" t="s">
        <v>30</v>
      </c>
      <c r="B28" s="36">
        <v>600000</v>
      </c>
      <c r="C28" s="36"/>
      <c r="D28" s="37">
        <f t="shared" ref="D28:D35" si="5">E28+F28+G28</f>
        <v>0</v>
      </c>
      <c r="E28" s="45">
        <v>0</v>
      </c>
      <c r="F28" s="46">
        <v>0</v>
      </c>
      <c r="G28" s="39">
        <v>0</v>
      </c>
      <c r="H28" s="54"/>
      <c r="I28" s="44"/>
      <c r="J28" s="54"/>
      <c r="K28" s="55"/>
      <c r="L28" s="49"/>
      <c r="M28" s="40"/>
      <c r="N28" s="43"/>
      <c r="O28" s="49"/>
      <c r="P28" s="47"/>
    </row>
    <row r="29" spans="1:16" ht="65.099999999999994" customHeight="1" x14ac:dyDescent="1.35">
      <c r="A29" s="111" t="s">
        <v>31</v>
      </c>
      <c r="B29" s="36">
        <v>2110000</v>
      </c>
      <c r="C29" s="36"/>
      <c r="D29" s="37">
        <f t="shared" si="5"/>
        <v>0</v>
      </c>
      <c r="E29" s="45">
        <v>0</v>
      </c>
      <c r="F29" s="46">
        <v>0</v>
      </c>
      <c r="G29" s="39">
        <v>0</v>
      </c>
      <c r="H29" s="38"/>
      <c r="I29" s="59"/>
      <c r="J29" s="38"/>
      <c r="K29" s="41"/>
      <c r="L29" s="44"/>
      <c r="M29" s="40"/>
      <c r="N29" s="43"/>
      <c r="O29" s="44"/>
      <c r="P29" s="54"/>
    </row>
    <row r="30" spans="1:16" ht="65.099999999999994" customHeight="1" x14ac:dyDescent="1.35">
      <c r="A30" s="111" t="s">
        <v>32</v>
      </c>
      <c r="B30" s="36">
        <v>30000</v>
      </c>
      <c r="C30" s="36">
        <v>0</v>
      </c>
      <c r="D30" s="37">
        <f t="shared" si="5"/>
        <v>0</v>
      </c>
      <c r="E30" s="45">
        <v>0</v>
      </c>
      <c r="F30" s="46">
        <v>0</v>
      </c>
      <c r="G30" s="39">
        <v>0</v>
      </c>
      <c r="H30" s="60"/>
      <c r="I30" s="48"/>
      <c r="J30" s="61"/>
      <c r="K30" s="62"/>
      <c r="L30" s="49"/>
      <c r="M30" s="40"/>
      <c r="N30" s="43"/>
      <c r="O30" s="44"/>
    </row>
    <row r="31" spans="1:16" ht="65.099999999999994" customHeight="1" x14ac:dyDescent="1.35">
      <c r="A31" s="111" t="s">
        <v>33</v>
      </c>
      <c r="B31" s="36">
        <v>560000</v>
      </c>
      <c r="C31" s="36">
        <v>-100000</v>
      </c>
      <c r="D31" s="37">
        <f t="shared" si="5"/>
        <v>0</v>
      </c>
      <c r="E31" s="45">
        <v>0</v>
      </c>
      <c r="F31" s="46">
        <v>0</v>
      </c>
      <c r="G31" s="39">
        <v>0</v>
      </c>
      <c r="H31" s="54"/>
      <c r="I31" s="44"/>
      <c r="J31" s="54"/>
      <c r="K31" s="55"/>
      <c r="L31" s="44"/>
      <c r="M31" s="40"/>
      <c r="N31" s="43"/>
      <c r="O31" s="44"/>
      <c r="P31" s="54"/>
    </row>
    <row r="32" spans="1:16" ht="65.099999999999994" customHeight="1" x14ac:dyDescent="1.35">
      <c r="A32" s="111" t="s">
        <v>34</v>
      </c>
      <c r="B32" s="36">
        <v>145000</v>
      </c>
      <c r="C32" s="36">
        <v>0</v>
      </c>
      <c r="D32" s="37">
        <f t="shared" si="5"/>
        <v>0</v>
      </c>
      <c r="E32" s="45">
        <v>0</v>
      </c>
      <c r="F32" s="46">
        <v>0</v>
      </c>
      <c r="G32" s="39">
        <v>0</v>
      </c>
      <c r="H32" s="47"/>
      <c r="I32" s="63"/>
      <c r="J32" s="60"/>
      <c r="K32" s="62"/>
      <c r="L32" s="49"/>
      <c r="M32" s="40"/>
      <c r="N32" s="43"/>
      <c r="O32" s="44"/>
      <c r="P32" s="54"/>
    </row>
    <row r="33" spans="1:16" ht="65.099999999999994" customHeight="1" x14ac:dyDescent="1.35">
      <c r="A33" s="111" t="s">
        <v>35</v>
      </c>
      <c r="B33" s="36">
        <v>10050000</v>
      </c>
      <c r="C33" s="36"/>
      <c r="D33" s="37">
        <f t="shared" si="5"/>
        <v>1228400</v>
      </c>
      <c r="E33" s="64">
        <v>417200</v>
      </c>
      <c r="F33" s="46">
        <f>819200-E33</f>
        <v>402000</v>
      </c>
      <c r="G33" s="65">
        <f>1228400-E33-F33</f>
        <v>409200</v>
      </c>
      <c r="H33" s="38"/>
      <c r="I33" s="40"/>
      <c r="J33" s="66"/>
      <c r="K33" s="41"/>
      <c r="L33" s="67"/>
      <c r="M33" s="68"/>
      <c r="N33" s="69"/>
      <c r="O33" s="44"/>
      <c r="P33" s="106"/>
    </row>
    <row r="34" spans="1:16" s="24" customFormat="1" ht="65.099999999999994" customHeight="1" x14ac:dyDescent="1.35">
      <c r="A34" s="111" t="s">
        <v>36</v>
      </c>
      <c r="B34" s="36">
        <v>0</v>
      </c>
      <c r="C34" s="36">
        <v>0</v>
      </c>
      <c r="D34" s="37">
        <f t="shared" si="5"/>
        <v>0</v>
      </c>
      <c r="E34" s="70">
        <v>0</v>
      </c>
      <c r="F34" s="46">
        <v>0</v>
      </c>
      <c r="G34" s="65">
        <v>0</v>
      </c>
      <c r="H34" s="71"/>
      <c r="I34" s="72"/>
      <c r="J34" s="71"/>
      <c r="K34" s="73"/>
      <c r="L34" s="72"/>
      <c r="M34" s="71"/>
      <c r="N34" s="69"/>
      <c r="O34" s="44"/>
      <c r="P34" s="71"/>
    </row>
    <row r="35" spans="1:16" ht="65.099999999999994" customHeight="1" x14ac:dyDescent="1.35">
      <c r="A35" s="111" t="s">
        <v>37</v>
      </c>
      <c r="B35" s="36">
        <v>2940682</v>
      </c>
      <c r="C35" s="36">
        <v>-22000</v>
      </c>
      <c r="D35" s="37">
        <f t="shared" si="5"/>
        <v>95307.89</v>
      </c>
      <c r="E35" s="45">
        <v>0</v>
      </c>
      <c r="F35" s="46">
        <v>0</v>
      </c>
      <c r="G35" s="39">
        <f>95307.89-E35-F35</f>
        <v>95307.89</v>
      </c>
      <c r="H35" s="38"/>
      <c r="I35" s="40"/>
      <c r="J35" s="38"/>
      <c r="K35" s="41"/>
      <c r="L35" s="44"/>
      <c r="M35" s="40"/>
      <c r="N35" s="43"/>
      <c r="O35" s="44"/>
      <c r="P35" s="54"/>
    </row>
    <row r="36" spans="1:16" ht="219.75" customHeight="1" x14ac:dyDescent="1.35">
      <c r="A36" s="110" t="s">
        <v>38</v>
      </c>
      <c r="B36" s="74">
        <f t="shared" ref="B36:J36" si="6">SUM(B37:B43)</f>
        <v>0</v>
      </c>
      <c r="C36" s="74">
        <f t="shared" si="6"/>
        <v>0</v>
      </c>
      <c r="D36" s="33">
        <f t="shared" si="6"/>
        <v>0</v>
      </c>
      <c r="E36" s="33">
        <f t="shared" si="6"/>
        <v>0</v>
      </c>
      <c r="F36" s="33">
        <f t="shared" si="6"/>
        <v>0</v>
      </c>
      <c r="G36" s="33">
        <f t="shared" si="6"/>
        <v>0</v>
      </c>
      <c r="H36" s="33">
        <f t="shared" si="6"/>
        <v>0</v>
      </c>
      <c r="I36" s="33">
        <f t="shared" si="6"/>
        <v>0</v>
      </c>
      <c r="J36" s="33">
        <f t="shared" si="6"/>
        <v>0</v>
      </c>
      <c r="K36" s="58">
        <v>0</v>
      </c>
      <c r="L36" s="51"/>
      <c r="M36" s="68">
        <f>1226944.14-E34-F34-G34-H34-I34-J34-K34-L34</f>
        <v>1226944.1399999999</v>
      </c>
      <c r="N36" s="43"/>
      <c r="O36" s="48"/>
    </row>
    <row r="37" spans="1:16" ht="65.099999999999994" customHeight="1" x14ac:dyDescent="1.35">
      <c r="A37" s="111" t="s">
        <v>39</v>
      </c>
      <c r="B37" s="32">
        <v>0</v>
      </c>
      <c r="C37" s="32">
        <v>0</v>
      </c>
      <c r="D37" s="37">
        <f t="shared" ref="D37:D51" si="7">SUM(E37:P37)</f>
        <v>0</v>
      </c>
      <c r="E37" s="45">
        <v>0</v>
      </c>
      <c r="F37" s="46">
        <v>0</v>
      </c>
      <c r="G37" s="39">
        <v>0</v>
      </c>
      <c r="H37" s="61">
        <v>0</v>
      </c>
      <c r="I37" s="48">
        <v>0</v>
      </c>
      <c r="J37" s="61"/>
      <c r="K37" s="75"/>
      <c r="L37" s="48"/>
      <c r="M37" s="40"/>
      <c r="N37" s="43"/>
      <c r="O37" s="48"/>
    </row>
    <row r="38" spans="1:16" ht="65.099999999999994" customHeight="1" x14ac:dyDescent="1.35">
      <c r="A38" s="111" t="s">
        <v>40</v>
      </c>
      <c r="B38" s="32">
        <v>0</v>
      </c>
      <c r="C38" s="32">
        <v>0</v>
      </c>
      <c r="D38" s="37">
        <f t="shared" si="7"/>
        <v>0</v>
      </c>
      <c r="E38" s="45">
        <v>0</v>
      </c>
      <c r="F38" s="46">
        <v>0</v>
      </c>
      <c r="G38" s="39">
        <v>0</v>
      </c>
      <c r="H38" s="61">
        <v>0</v>
      </c>
      <c r="I38" s="48">
        <v>0</v>
      </c>
      <c r="J38" s="61"/>
      <c r="K38" s="75">
        <v>0</v>
      </c>
      <c r="L38" s="48"/>
      <c r="M38" s="40"/>
      <c r="N38" s="43"/>
      <c r="O38" s="48"/>
    </row>
    <row r="39" spans="1:16" ht="65.099999999999994" customHeight="1" x14ac:dyDescent="1.35">
      <c r="A39" s="111" t="s">
        <v>41</v>
      </c>
      <c r="B39" s="32">
        <v>0</v>
      </c>
      <c r="C39" s="32">
        <v>0</v>
      </c>
      <c r="D39" s="37">
        <f t="shared" si="7"/>
        <v>0</v>
      </c>
      <c r="E39" s="45">
        <v>0</v>
      </c>
      <c r="F39" s="46">
        <v>0</v>
      </c>
      <c r="G39" s="39">
        <v>0</v>
      </c>
      <c r="H39" s="61">
        <v>0</v>
      </c>
      <c r="I39" s="48">
        <v>0</v>
      </c>
      <c r="J39" s="61"/>
      <c r="K39" s="75">
        <v>0</v>
      </c>
      <c r="L39" s="48"/>
      <c r="M39" s="40"/>
      <c r="N39" s="43"/>
      <c r="O39" s="48"/>
    </row>
    <row r="40" spans="1:16" ht="65.099999999999994" customHeight="1" x14ac:dyDescent="1.35">
      <c r="A40" s="111" t="s">
        <v>42</v>
      </c>
      <c r="B40" s="32">
        <v>0</v>
      </c>
      <c r="C40" s="32">
        <v>0</v>
      </c>
      <c r="D40" s="37">
        <f t="shared" si="7"/>
        <v>0</v>
      </c>
      <c r="E40" s="45">
        <v>0</v>
      </c>
      <c r="F40" s="46">
        <v>0</v>
      </c>
      <c r="G40" s="39">
        <v>0</v>
      </c>
      <c r="H40" s="61">
        <v>0</v>
      </c>
      <c r="I40" s="48">
        <v>0</v>
      </c>
      <c r="J40" s="61"/>
      <c r="K40" s="75">
        <v>0</v>
      </c>
      <c r="L40" s="48"/>
      <c r="M40" s="40"/>
      <c r="N40" s="43"/>
      <c r="O40" s="48"/>
    </row>
    <row r="41" spans="1:16" ht="65.099999999999994" customHeight="1" x14ac:dyDescent="1.35">
      <c r="A41" s="111" t="s">
        <v>43</v>
      </c>
      <c r="B41" s="32">
        <v>0</v>
      </c>
      <c r="C41" s="32">
        <v>0</v>
      </c>
      <c r="D41" s="37">
        <f t="shared" si="7"/>
        <v>0</v>
      </c>
      <c r="E41" s="45">
        <v>0</v>
      </c>
      <c r="F41" s="46">
        <v>0</v>
      </c>
      <c r="G41" s="39">
        <v>0</v>
      </c>
      <c r="H41" s="61">
        <v>0</v>
      </c>
      <c r="I41" s="48">
        <v>0</v>
      </c>
      <c r="J41" s="61"/>
      <c r="K41" s="75">
        <v>0</v>
      </c>
      <c r="L41" s="48"/>
      <c r="M41" s="40"/>
      <c r="N41" s="43"/>
      <c r="O41" s="48"/>
    </row>
    <row r="42" spans="1:16" ht="65.099999999999994" customHeight="1" x14ac:dyDescent="1.35">
      <c r="A42" s="111" t="s">
        <v>44</v>
      </c>
      <c r="B42" s="32">
        <v>0</v>
      </c>
      <c r="C42" s="32">
        <v>0</v>
      </c>
      <c r="D42" s="37">
        <f t="shared" si="7"/>
        <v>0</v>
      </c>
      <c r="E42" s="45">
        <v>0</v>
      </c>
      <c r="F42" s="46">
        <v>0</v>
      </c>
      <c r="G42" s="39">
        <v>0</v>
      </c>
      <c r="H42" s="61">
        <v>0</v>
      </c>
      <c r="I42" s="48">
        <v>0</v>
      </c>
      <c r="J42" s="61"/>
      <c r="K42" s="75">
        <v>0</v>
      </c>
      <c r="L42" s="48"/>
      <c r="M42" s="40"/>
      <c r="N42" s="43"/>
      <c r="O42" s="48"/>
    </row>
    <row r="43" spans="1:16" ht="65.099999999999994" customHeight="1" x14ac:dyDescent="1.35">
      <c r="A43" s="111" t="s">
        <v>45</v>
      </c>
      <c r="B43" s="32">
        <v>0</v>
      </c>
      <c r="C43" s="32">
        <v>0</v>
      </c>
      <c r="D43" s="37">
        <f t="shared" si="7"/>
        <v>0</v>
      </c>
      <c r="E43" s="45">
        <v>0</v>
      </c>
      <c r="F43" s="46">
        <v>0</v>
      </c>
      <c r="G43" s="39">
        <v>0</v>
      </c>
      <c r="H43" s="61">
        <v>0</v>
      </c>
      <c r="I43" s="48">
        <v>0</v>
      </c>
      <c r="J43" s="61"/>
      <c r="K43" s="75">
        <v>0</v>
      </c>
      <c r="L43" s="48"/>
      <c r="M43" s="40"/>
      <c r="N43" s="43"/>
      <c r="O43" s="48"/>
    </row>
    <row r="44" spans="1:16" ht="139.5" customHeight="1" x14ac:dyDescent="1.35">
      <c r="A44" s="110" t="s">
        <v>46</v>
      </c>
      <c r="B44" s="74">
        <f t="shared" ref="B44:J44" si="8">SUM(B45:B51)</f>
        <v>0</v>
      </c>
      <c r="C44" s="74">
        <f t="shared" si="8"/>
        <v>0</v>
      </c>
      <c r="D44" s="33">
        <f t="shared" si="8"/>
        <v>0</v>
      </c>
      <c r="E44" s="33">
        <f t="shared" si="8"/>
        <v>0</v>
      </c>
      <c r="F44" s="33">
        <f t="shared" si="8"/>
        <v>0</v>
      </c>
      <c r="G44" s="33">
        <f t="shared" si="8"/>
        <v>0</v>
      </c>
      <c r="H44" s="33">
        <f t="shared" si="8"/>
        <v>0</v>
      </c>
      <c r="I44" s="33">
        <f t="shared" si="8"/>
        <v>0</v>
      </c>
      <c r="J44" s="33">
        <f t="shared" si="8"/>
        <v>0</v>
      </c>
      <c r="K44" s="58"/>
      <c r="L44" s="51"/>
      <c r="M44" s="52"/>
      <c r="N44" s="43"/>
      <c r="O44" s="48"/>
    </row>
    <row r="45" spans="1:16" ht="65.099999999999994" customHeight="1" x14ac:dyDescent="1.35">
      <c r="A45" s="111" t="s">
        <v>47</v>
      </c>
      <c r="B45" s="32">
        <v>0</v>
      </c>
      <c r="C45" s="32">
        <v>0</v>
      </c>
      <c r="D45" s="37">
        <f t="shared" si="7"/>
        <v>0</v>
      </c>
      <c r="E45" s="45">
        <v>0</v>
      </c>
      <c r="F45" s="39">
        <v>0</v>
      </c>
      <c r="G45" s="39">
        <v>0</v>
      </c>
      <c r="H45" s="61">
        <v>0</v>
      </c>
      <c r="I45" s="48">
        <v>0</v>
      </c>
      <c r="J45" s="61"/>
      <c r="K45" s="75"/>
      <c r="L45" s="48"/>
      <c r="M45" s="40"/>
      <c r="N45" s="43"/>
      <c r="O45" s="48"/>
    </row>
    <row r="46" spans="1:16" ht="65.099999999999994" customHeight="1" x14ac:dyDescent="1.35">
      <c r="A46" s="111" t="s">
        <v>48</v>
      </c>
      <c r="B46" s="32">
        <v>0</v>
      </c>
      <c r="C46" s="32">
        <v>0</v>
      </c>
      <c r="D46" s="37">
        <f t="shared" si="7"/>
        <v>0</v>
      </c>
      <c r="E46" s="45"/>
      <c r="F46" s="39">
        <v>0</v>
      </c>
      <c r="G46" s="39">
        <v>0</v>
      </c>
      <c r="H46" s="61">
        <v>0</v>
      </c>
      <c r="I46" s="48">
        <v>0</v>
      </c>
      <c r="J46" s="61"/>
      <c r="K46" s="75">
        <v>0</v>
      </c>
      <c r="L46" s="48"/>
      <c r="M46" s="40"/>
      <c r="N46" s="43"/>
      <c r="O46" s="48"/>
    </row>
    <row r="47" spans="1:16" ht="65.099999999999994" customHeight="1" x14ac:dyDescent="1.35">
      <c r="A47" s="111" t="s">
        <v>49</v>
      </c>
      <c r="B47" s="32">
        <v>0</v>
      </c>
      <c r="C47" s="32">
        <v>0</v>
      </c>
      <c r="D47" s="37">
        <f t="shared" si="7"/>
        <v>0</v>
      </c>
      <c r="E47" s="45">
        <v>0</v>
      </c>
      <c r="F47" s="39">
        <v>0</v>
      </c>
      <c r="G47" s="39">
        <v>0</v>
      </c>
      <c r="H47" s="61">
        <v>0</v>
      </c>
      <c r="I47" s="48">
        <v>0</v>
      </c>
      <c r="J47" s="61"/>
      <c r="K47" s="75">
        <v>0</v>
      </c>
      <c r="L47" s="48"/>
      <c r="M47" s="40"/>
      <c r="N47" s="43"/>
      <c r="O47" s="48"/>
    </row>
    <row r="48" spans="1:16" ht="65.099999999999994" customHeight="1" x14ac:dyDescent="1.35">
      <c r="A48" s="111" t="s">
        <v>50</v>
      </c>
      <c r="B48" s="32">
        <v>0</v>
      </c>
      <c r="C48" s="32">
        <v>0</v>
      </c>
      <c r="D48" s="37">
        <f t="shared" si="7"/>
        <v>0</v>
      </c>
      <c r="E48" s="45">
        <v>0</v>
      </c>
      <c r="F48" s="39">
        <v>0</v>
      </c>
      <c r="G48" s="39">
        <v>0</v>
      </c>
      <c r="H48" s="61">
        <v>0</v>
      </c>
      <c r="I48" s="48">
        <v>0</v>
      </c>
      <c r="J48" s="61"/>
      <c r="K48" s="75">
        <v>0</v>
      </c>
      <c r="L48" s="48"/>
      <c r="M48" s="40"/>
      <c r="N48" s="43"/>
      <c r="O48" s="48"/>
    </row>
    <row r="49" spans="1:16" ht="65.099999999999994" customHeight="1" x14ac:dyDescent="1.35">
      <c r="A49" s="111" t="s">
        <v>51</v>
      </c>
      <c r="B49" s="32">
        <v>0</v>
      </c>
      <c r="C49" s="32">
        <v>0</v>
      </c>
      <c r="D49" s="37">
        <f t="shared" si="7"/>
        <v>0</v>
      </c>
      <c r="E49" s="45">
        <v>0</v>
      </c>
      <c r="F49" s="39">
        <v>0</v>
      </c>
      <c r="G49" s="39">
        <v>0</v>
      </c>
      <c r="H49" s="61">
        <v>0</v>
      </c>
      <c r="I49" s="48">
        <v>0</v>
      </c>
      <c r="J49" s="61"/>
      <c r="K49" s="75">
        <v>0</v>
      </c>
      <c r="L49" s="48"/>
      <c r="M49" s="40"/>
      <c r="N49" s="43"/>
      <c r="O49" s="48"/>
    </row>
    <row r="50" spans="1:16" ht="65.099999999999994" customHeight="1" x14ac:dyDescent="1.35">
      <c r="A50" s="111" t="s">
        <v>52</v>
      </c>
      <c r="B50" s="32">
        <v>0</v>
      </c>
      <c r="C50" s="32">
        <v>0</v>
      </c>
      <c r="D50" s="37">
        <f t="shared" si="7"/>
        <v>0</v>
      </c>
      <c r="E50" s="45">
        <v>0</v>
      </c>
      <c r="F50" s="39">
        <v>0</v>
      </c>
      <c r="G50" s="39">
        <v>0</v>
      </c>
      <c r="H50" s="61">
        <v>0</v>
      </c>
      <c r="I50" s="48">
        <v>0</v>
      </c>
      <c r="J50" s="61"/>
      <c r="K50" s="75">
        <v>0</v>
      </c>
      <c r="L50" s="48"/>
      <c r="M50" s="40"/>
      <c r="N50" s="43"/>
      <c r="O50" s="48"/>
    </row>
    <row r="51" spans="1:16" ht="65.099999999999994" customHeight="1" x14ac:dyDescent="1.35">
      <c r="A51" s="111" t="s">
        <v>53</v>
      </c>
      <c r="B51" s="32">
        <v>0</v>
      </c>
      <c r="C51" s="32">
        <v>0</v>
      </c>
      <c r="D51" s="37">
        <f t="shared" si="7"/>
        <v>0</v>
      </c>
      <c r="E51" s="45">
        <v>0</v>
      </c>
      <c r="F51" s="39">
        <v>0</v>
      </c>
      <c r="G51" s="39">
        <v>0</v>
      </c>
      <c r="H51" s="61">
        <v>0</v>
      </c>
      <c r="I51" s="48">
        <v>0</v>
      </c>
      <c r="J51" s="61"/>
      <c r="K51" s="75">
        <v>0</v>
      </c>
      <c r="L51" s="48"/>
      <c r="M51" s="40"/>
      <c r="N51" s="43"/>
      <c r="O51" s="48"/>
    </row>
    <row r="52" spans="1:16" ht="112.5" customHeight="1" x14ac:dyDescent="1.35">
      <c r="A52" s="110" t="s">
        <v>54</v>
      </c>
      <c r="B52" s="32">
        <f t="shared" ref="B52:J52" si="9">SUM(B53:B61)</f>
        <v>3050000</v>
      </c>
      <c r="C52" s="32">
        <f t="shared" si="9"/>
        <v>0</v>
      </c>
      <c r="D52" s="33">
        <f t="shared" si="9"/>
        <v>966420</v>
      </c>
      <c r="E52" s="33">
        <f t="shared" si="9"/>
        <v>0</v>
      </c>
      <c r="F52" s="33">
        <f t="shared" si="9"/>
        <v>0</v>
      </c>
      <c r="G52" s="34">
        <f t="shared" si="9"/>
        <v>966420</v>
      </c>
      <c r="H52" s="34">
        <f t="shared" si="9"/>
        <v>0</v>
      </c>
      <c r="I52" s="34">
        <f t="shared" si="9"/>
        <v>0</v>
      </c>
      <c r="J52" s="34">
        <f t="shared" si="9"/>
        <v>0</v>
      </c>
      <c r="K52" s="58"/>
      <c r="L52" s="51"/>
      <c r="M52" s="52"/>
      <c r="N52" s="43"/>
      <c r="O52" s="48"/>
    </row>
    <row r="53" spans="1:16" ht="65.099999999999994" customHeight="1" x14ac:dyDescent="1.35">
      <c r="A53" s="111" t="s">
        <v>55</v>
      </c>
      <c r="B53" s="36">
        <v>2450000</v>
      </c>
      <c r="C53" s="36"/>
      <c r="D53" s="37">
        <f>+E53+F53+G53</f>
        <v>966420</v>
      </c>
      <c r="E53" s="45"/>
      <c r="F53" s="39"/>
      <c r="G53" s="39">
        <f>966420-E53-F53</f>
        <v>966420</v>
      </c>
      <c r="H53" s="38"/>
      <c r="I53" s="40"/>
      <c r="J53" s="38"/>
      <c r="K53" s="41"/>
      <c r="L53" s="44"/>
      <c r="M53" s="40"/>
      <c r="N53" s="43"/>
      <c r="O53" s="44"/>
      <c r="P53" s="54"/>
    </row>
    <row r="54" spans="1:16" ht="65.099999999999994" customHeight="1" x14ac:dyDescent="1.35">
      <c r="A54" s="111" t="s">
        <v>56</v>
      </c>
      <c r="B54" s="36">
        <v>0</v>
      </c>
      <c r="C54" s="36"/>
      <c r="D54" s="37">
        <f t="shared" ref="D54:D61" si="10">+E54+F54+G54</f>
        <v>0</v>
      </c>
      <c r="E54" s="45">
        <v>0</v>
      </c>
      <c r="F54" s="39">
        <v>0</v>
      </c>
      <c r="G54" s="39">
        <v>0</v>
      </c>
      <c r="H54" s="61"/>
      <c r="I54" s="63"/>
      <c r="J54" s="47"/>
      <c r="K54" s="62"/>
      <c r="L54" s="63"/>
      <c r="M54" s="40"/>
      <c r="N54" s="43"/>
      <c r="O54" s="44"/>
      <c r="P54" s="47"/>
    </row>
    <row r="55" spans="1:16" ht="65.099999999999994" customHeight="1" x14ac:dyDescent="1.35">
      <c r="A55" s="111" t="s">
        <v>57</v>
      </c>
      <c r="B55" s="36">
        <v>0</v>
      </c>
      <c r="C55" s="36"/>
      <c r="D55" s="37">
        <f t="shared" si="10"/>
        <v>0</v>
      </c>
      <c r="E55" s="45">
        <v>0</v>
      </c>
      <c r="F55" s="39">
        <v>0</v>
      </c>
      <c r="G55" s="39">
        <v>0</v>
      </c>
      <c r="H55" s="61"/>
      <c r="I55" s="49"/>
      <c r="J55" s="47"/>
      <c r="K55" s="57"/>
      <c r="L55" s="63"/>
      <c r="M55" s="40"/>
      <c r="N55" s="43"/>
      <c r="O55" s="44"/>
      <c r="P55" s="54"/>
    </row>
    <row r="56" spans="1:16" ht="65.099999999999994" customHeight="1" x14ac:dyDescent="1.35">
      <c r="A56" s="111" t="s">
        <v>58</v>
      </c>
      <c r="B56" s="36">
        <v>0</v>
      </c>
      <c r="C56" s="36"/>
      <c r="D56" s="37">
        <f t="shared" si="10"/>
        <v>0</v>
      </c>
      <c r="E56" s="45">
        <v>0</v>
      </c>
      <c r="F56" s="39">
        <v>0</v>
      </c>
      <c r="G56" s="39">
        <v>0</v>
      </c>
      <c r="H56" s="38"/>
      <c r="I56" s="40"/>
      <c r="J56" s="38"/>
      <c r="K56" s="41"/>
      <c r="L56" s="44"/>
      <c r="M56" s="40"/>
      <c r="N56" s="43"/>
      <c r="O56" s="44"/>
      <c r="P56" s="47"/>
    </row>
    <row r="57" spans="1:16" ht="65.099999999999994" customHeight="1" x14ac:dyDescent="1.35">
      <c r="A57" s="111" t="s">
        <v>59</v>
      </c>
      <c r="B57" s="36">
        <v>600000</v>
      </c>
      <c r="C57" s="36"/>
      <c r="D57" s="37">
        <f t="shared" si="10"/>
        <v>0</v>
      </c>
      <c r="E57" s="45">
        <v>0</v>
      </c>
      <c r="F57" s="39">
        <v>0</v>
      </c>
      <c r="G57" s="39">
        <v>0</v>
      </c>
      <c r="H57" s="38"/>
      <c r="I57" s="44"/>
      <c r="J57" s="38"/>
      <c r="K57" s="41"/>
      <c r="L57" s="44"/>
      <c r="M57" s="40"/>
      <c r="N57" s="43"/>
      <c r="O57" s="44"/>
      <c r="P57" s="54"/>
    </row>
    <row r="58" spans="1:16" ht="65.099999999999994" customHeight="1" x14ac:dyDescent="1.35">
      <c r="A58" s="111" t="s">
        <v>60</v>
      </c>
      <c r="B58" s="36">
        <v>0</v>
      </c>
      <c r="C58" s="36"/>
      <c r="D58" s="37">
        <f t="shared" si="10"/>
        <v>0</v>
      </c>
      <c r="E58" s="45">
        <v>0</v>
      </c>
      <c r="F58" s="39">
        <v>0</v>
      </c>
      <c r="G58" s="39"/>
      <c r="H58" s="61"/>
      <c r="I58" s="48"/>
      <c r="J58" s="61"/>
      <c r="K58" s="75"/>
      <c r="L58" s="48"/>
      <c r="M58" s="40"/>
      <c r="N58" s="43"/>
      <c r="O58" s="44"/>
      <c r="P58" s="47"/>
    </row>
    <row r="59" spans="1:16" ht="65.099999999999994" customHeight="1" x14ac:dyDescent="1.35">
      <c r="A59" s="111" t="s">
        <v>61</v>
      </c>
      <c r="B59" s="36">
        <v>0</v>
      </c>
      <c r="C59" s="36"/>
      <c r="D59" s="37">
        <f t="shared" si="10"/>
        <v>0</v>
      </c>
      <c r="E59" s="45">
        <v>0</v>
      </c>
      <c r="F59" s="39">
        <v>0</v>
      </c>
      <c r="G59" s="39"/>
      <c r="H59" s="61"/>
      <c r="I59" s="48"/>
      <c r="J59" s="61"/>
      <c r="K59" s="57"/>
      <c r="L59" s="48"/>
      <c r="M59" s="40"/>
      <c r="N59" s="43"/>
      <c r="O59" s="44"/>
    </row>
    <row r="60" spans="1:16" ht="65.099999999999994" customHeight="1" x14ac:dyDescent="1.35">
      <c r="A60" s="111" t="s">
        <v>62</v>
      </c>
      <c r="B60" s="36">
        <v>0</v>
      </c>
      <c r="C60" s="36"/>
      <c r="D60" s="37">
        <f t="shared" si="10"/>
        <v>0</v>
      </c>
      <c r="E60" s="45">
        <v>0</v>
      </c>
      <c r="F60" s="39">
        <v>0</v>
      </c>
      <c r="G60" s="39"/>
      <c r="H60" s="60"/>
      <c r="I60" s="63"/>
      <c r="J60" s="61"/>
      <c r="K60" s="62"/>
      <c r="L60" s="63"/>
      <c r="M60" s="40"/>
      <c r="N60" s="43"/>
      <c r="O60" s="44"/>
      <c r="P60" s="54"/>
    </row>
    <row r="61" spans="1:16" ht="65.099999999999994" customHeight="1" x14ac:dyDescent="1.35">
      <c r="A61" s="111" t="s">
        <v>63</v>
      </c>
      <c r="B61" s="36">
        <v>0</v>
      </c>
      <c r="C61" s="36"/>
      <c r="D61" s="37">
        <f t="shared" si="10"/>
        <v>0</v>
      </c>
      <c r="E61" s="45">
        <v>0</v>
      </c>
      <c r="F61" s="39">
        <v>0</v>
      </c>
      <c r="G61" s="39"/>
      <c r="H61" s="61"/>
      <c r="I61" s="48"/>
      <c r="J61" s="61"/>
      <c r="K61" s="75"/>
      <c r="L61" s="48"/>
      <c r="M61" s="40"/>
      <c r="N61" s="43"/>
      <c r="O61" s="44"/>
      <c r="P61" s="47"/>
    </row>
    <row r="62" spans="1:16" ht="115.5" customHeight="1" x14ac:dyDescent="1.35">
      <c r="A62" s="110" t="s">
        <v>64</v>
      </c>
      <c r="B62" s="32"/>
      <c r="C62" s="32">
        <f t="shared" ref="C62:J62" si="11">SUM(C63:C66)</f>
        <v>1149300</v>
      </c>
      <c r="D62" s="32">
        <f t="shared" si="11"/>
        <v>1149280</v>
      </c>
      <c r="E62" s="52">
        <f t="shared" si="11"/>
        <v>0</v>
      </c>
      <c r="F62" s="52">
        <f t="shared" si="11"/>
        <v>0</v>
      </c>
      <c r="G62" s="52">
        <f t="shared" si="11"/>
        <v>1149280</v>
      </c>
      <c r="H62" s="52">
        <f t="shared" si="11"/>
        <v>0</v>
      </c>
      <c r="I62" s="52">
        <f t="shared" si="11"/>
        <v>0</v>
      </c>
      <c r="J62" s="52">
        <f t="shared" si="11"/>
        <v>0</v>
      </c>
      <c r="K62" s="58"/>
      <c r="L62" s="51"/>
      <c r="M62" s="52"/>
      <c r="N62" s="43"/>
      <c r="O62" s="44"/>
    </row>
    <row r="63" spans="1:16" ht="65.099999999999994" customHeight="1" x14ac:dyDescent="1.35">
      <c r="A63" s="111" t="s">
        <v>65</v>
      </c>
      <c r="B63" s="36">
        <v>0</v>
      </c>
      <c r="C63" s="36">
        <v>1149300</v>
      </c>
      <c r="D63" s="40">
        <f>+E63+F63+G63</f>
        <v>1149280</v>
      </c>
      <c r="E63" s="45">
        <v>0</v>
      </c>
      <c r="F63" s="39">
        <v>0</v>
      </c>
      <c r="G63" s="39">
        <f>1149280-E63-F63</f>
        <v>1149280</v>
      </c>
      <c r="H63" s="54"/>
      <c r="I63" s="44"/>
      <c r="J63" s="54"/>
      <c r="K63" s="57"/>
      <c r="L63" s="49"/>
      <c r="M63" s="40">
        <v>0</v>
      </c>
      <c r="N63" s="43"/>
      <c r="O63" s="44"/>
      <c r="P63" s="47"/>
    </row>
    <row r="64" spans="1:16" ht="65.099999999999994" customHeight="1" x14ac:dyDescent="1.35">
      <c r="A64" s="111" t="s">
        <v>66</v>
      </c>
      <c r="B64" s="36">
        <v>0</v>
      </c>
      <c r="C64" s="36"/>
      <c r="D64" s="40">
        <f t="shared" ref="D64:D66" si="12">+E64+F64+G64</f>
        <v>0</v>
      </c>
      <c r="E64" s="45">
        <v>0</v>
      </c>
      <c r="F64" s="39">
        <v>0</v>
      </c>
      <c r="G64" s="39"/>
      <c r="H64" s="47"/>
      <c r="I64" s="49"/>
      <c r="J64" s="47"/>
      <c r="K64" s="57"/>
      <c r="L64" s="49"/>
      <c r="M64" s="40">
        <v>0</v>
      </c>
      <c r="N64" s="43"/>
      <c r="O64" s="49"/>
      <c r="P64" s="47"/>
    </row>
    <row r="65" spans="1:16" ht="65.099999999999994" customHeight="1" x14ac:dyDescent="1.35">
      <c r="A65" s="111" t="s">
        <v>67</v>
      </c>
      <c r="B65" s="36">
        <v>0</v>
      </c>
      <c r="C65" s="36"/>
      <c r="D65" s="40">
        <f t="shared" si="12"/>
        <v>0</v>
      </c>
      <c r="E65" s="45">
        <v>0</v>
      </c>
      <c r="F65" s="39">
        <v>0</v>
      </c>
      <c r="G65" s="39"/>
      <c r="H65" s="61"/>
      <c r="I65" s="48"/>
      <c r="J65" s="61"/>
      <c r="K65" s="75"/>
      <c r="L65" s="48">
        <v>0</v>
      </c>
      <c r="M65" s="40"/>
      <c r="N65" s="43"/>
      <c r="O65" s="48"/>
    </row>
    <row r="66" spans="1:16" ht="65.099999999999994" customHeight="1" x14ac:dyDescent="1.35">
      <c r="A66" s="111" t="s">
        <v>68</v>
      </c>
      <c r="B66" s="36">
        <v>0</v>
      </c>
      <c r="C66" s="36"/>
      <c r="D66" s="40">
        <f t="shared" si="12"/>
        <v>0</v>
      </c>
      <c r="E66" s="45">
        <v>0</v>
      </c>
      <c r="F66" s="39">
        <v>0</v>
      </c>
      <c r="G66" s="39"/>
      <c r="H66" s="61"/>
      <c r="I66" s="48"/>
      <c r="J66" s="61"/>
      <c r="K66" s="75"/>
      <c r="L66" s="48">
        <v>0</v>
      </c>
      <c r="M66" s="40"/>
      <c r="N66" s="43"/>
      <c r="O66" s="48"/>
    </row>
    <row r="67" spans="1:16" ht="65.099999999999994" customHeight="1" x14ac:dyDescent="1.35">
      <c r="A67" s="110" t="s">
        <v>69</v>
      </c>
      <c r="B67" s="32"/>
      <c r="C67" s="32"/>
      <c r="D67" s="52">
        <f>SUM(D68:D69)</f>
        <v>0</v>
      </c>
      <c r="E67" s="52">
        <f>SUM(E68:E69)</f>
        <v>0</v>
      </c>
      <c r="F67" s="52">
        <f>SUM(F68:F69)</f>
        <v>0</v>
      </c>
      <c r="G67" s="34">
        <f>SUM(G68:G69)</f>
        <v>0</v>
      </c>
      <c r="H67" s="61"/>
      <c r="I67" s="48"/>
      <c r="J67" s="61"/>
      <c r="K67" s="75"/>
      <c r="L67" s="48">
        <v>0</v>
      </c>
      <c r="M67" s="40"/>
      <c r="N67" s="43"/>
      <c r="O67" s="48"/>
    </row>
    <row r="68" spans="1:16" ht="65.099999999999994" customHeight="1" x14ac:dyDescent="1.35">
      <c r="A68" s="111" t="s">
        <v>70</v>
      </c>
      <c r="B68" s="36">
        <v>0</v>
      </c>
      <c r="C68" s="36"/>
      <c r="D68" s="40"/>
      <c r="E68" s="45">
        <v>0</v>
      </c>
      <c r="F68" s="39">
        <v>0</v>
      </c>
      <c r="G68" s="39">
        <v>0</v>
      </c>
      <c r="H68" s="61">
        <v>0</v>
      </c>
      <c r="I68" s="48">
        <v>0</v>
      </c>
      <c r="J68" s="61"/>
      <c r="K68" s="75"/>
      <c r="L68" s="48"/>
      <c r="M68" s="40"/>
      <c r="N68" s="43"/>
      <c r="O68" s="48"/>
    </row>
    <row r="69" spans="1:16" ht="65.099999999999994" customHeight="1" x14ac:dyDescent="1.35">
      <c r="A69" s="111" t="s">
        <v>71</v>
      </c>
      <c r="B69" s="36">
        <v>0</v>
      </c>
      <c r="C69" s="36"/>
      <c r="D69" s="40"/>
      <c r="E69" s="45">
        <v>0</v>
      </c>
      <c r="F69" s="39">
        <v>0</v>
      </c>
      <c r="G69" s="39">
        <v>0</v>
      </c>
      <c r="H69" s="61">
        <v>0</v>
      </c>
      <c r="I69" s="48">
        <v>0</v>
      </c>
      <c r="J69" s="61"/>
      <c r="K69" s="75"/>
      <c r="L69" s="48">
        <v>0</v>
      </c>
      <c r="M69" s="40"/>
      <c r="N69" s="43"/>
      <c r="O69" s="48"/>
    </row>
    <row r="70" spans="1:16" ht="65.099999999999994" customHeight="1" x14ac:dyDescent="1.35">
      <c r="A70" s="110" t="s">
        <v>72</v>
      </c>
      <c r="B70" s="32"/>
      <c r="C70" s="32"/>
      <c r="D70" s="52">
        <f>SUM(D71:D73)</f>
        <v>0</v>
      </c>
      <c r="E70" s="61"/>
      <c r="F70" s="52">
        <f>SUM(E71:E73)</f>
        <v>0</v>
      </c>
      <c r="G70" s="34">
        <f>SUM(F71:F73)</f>
        <v>0</v>
      </c>
      <c r="H70" s="61"/>
      <c r="I70" s="48"/>
      <c r="J70" s="61"/>
      <c r="K70" s="75"/>
      <c r="L70" s="48">
        <v>0</v>
      </c>
      <c r="M70" s="40"/>
      <c r="N70" s="43"/>
      <c r="O70" s="48"/>
    </row>
    <row r="71" spans="1:16" ht="65.099999999999994" customHeight="1" x14ac:dyDescent="1.35">
      <c r="A71" s="111" t="s">
        <v>73</v>
      </c>
      <c r="B71" s="36">
        <v>0</v>
      </c>
      <c r="C71" s="36"/>
      <c r="D71" s="40"/>
      <c r="E71" s="45">
        <v>0</v>
      </c>
      <c r="F71" s="39">
        <v>0</v>
      </c>
      <c r="G71" s="39">
        <v>0</v>
      </c>
      <c r="H71" s="61">
        <v>0</v>
      </c>
      <c r="I71" s="48">
        <v>0</v>
      </c>
      <c r="J71" s="61"/>
      <c r="K71" s="75"/>
      <c r="L71" s="48"/>
      <c r="M71" s="40"/>
      <c r="N71" s="43"/>
      <c r="O71" s="48"/>
      <c r="P71" s="38"/>
    </row>
    <row r="72" spans="1:16" ht="65.099999999999994" customHeight="1" x14ac:dyDescent="1.35">
      <c r="A72" s="111" t="s">
        <v>74</v>
      </c>
      <c r="B72" s="36">
        <v>0</v>
      </c>
      <c r="C72" s="36"/>
      <c r="D72" s="40"/>
      <c r="E72" s="45">
        <v>0</v>
      </c>
      <c r="F72" s="39">
        <v>0</v>
      </c>
      <c r="G72" s="39">
        <v>0</v>
      </c>
      <c r="H72" s="61">
        <v>0</v>
      </c>
      <c r="I72" s="48">
        <v>0</v>
      </c>
      <c r="J72" s="61"/>
      <c r="K72" s="75"/>
      <c r="L72" s="48">
        <v>0</v>
      </c>
      <c r="M72" s="40"/>
      <c r="N72" s="43"/>
      <c r="O72" s="48"/>
    </row>
    <row r="73" spans="1:16" ht="65.099999999999994" customHeight="1" x14ac:dyDescent="1.35">
      <c r="A73" s="111" t="s">
        <v>75</v>
      </c>
      <c r="B73" s="36">
        <v>0</v>
      </c>
      <c r="C73" s="36"/>
      <c r="D73" s="40"/>
      <c r="E73" s="45">
        <v>0</v>
      </c>
      <c r="F73" s="39">
        <v>0</v>
      </c>
      <c r="G73" s="39">
        <v>0</v>
      </c>
      <c r="H73" s="61">
        <v>0</v>
      </c>
      <c r="I73" s="48">
        <v>0</v>
      </c>
      <c r="J73" s="61"/>
      <c r="K73" s="75"/>
      <c r="L73" s="48">
        <v>0</v>
      </c>
      <c r="M73" s="40"/>
      <c r="N73" s="43"/>
      <c r="O73" s="48"/>
    </row>
    <row r="74" spans="1:16" s="5" customFormat="1" ht="65.099999999999994" customHeight="1" x14ac:dyDescent="1.35">
      <c r="A74" s="112" t="s">
        <v>76</v>
      </c>
      <c r="B74" s="76">
        <f>B10+B16+B26+B52+B62</f>
        <v>326979786</v>
      </c>
      <c r="C74" s="76">
        <f>C10+C16+C26+C52+C62</f>
        <v>-501734.70999999996</v>
      </c>
      <c r="D74" s="76">
        <f>D10+D16+D26+D52+D62</f>
        <v>64285062.100000001</v>
      </c>
      <c r="E74" s="76">
        <f>E10+E16+E26+E52+E62</f>
        <v>19692357.050000001</v>
      </c>
      <c r="F74" s="78">
        <f t="shared" ref="F74:P74" si="13">SUM(F11:F73)</f>
        <v>22332417.510000002</v>
      </c>
      <c r="G74" s="78">
        <f t="shared" si="13"/>
        <v>28947288.030000001</v>
      </c>
      <c r="H74" s="78">
        <f t="shared" si="13"/>
        <v>0</v>
      </c>
      <c r="I74" s="78">
        <f>D74-87995555.18</f>
        <v>-23710493.080000006</v>
      </c>
      <c r="J74" s="79">
        <f t="shared" si="13"/>
        <v>0</v>
      </c>
      <c r="K74" s="79">
        <f t="shared" si="13"/>
        <v>-17099234.379999999</v>
      </c>
      <c r="L74" s="79">
        <f t="shared" si="13"/>
        <v>0</v>
      </c>
      <c r="M74" s="80">
        <f t="shared" si="13"/>
        <v>1226944.1399999999</v>
      </c>
      <c r="N74" s="81">
        <f t="shared" si="13"/>
        <v>0</v>
      </c>
      <c r="O74" s="80">
        <f t="shared" si="13"/>
        <v>0</v>
      </c>
      <c r="P74" s="79">
        <f t="shared" si="13"/>
        <v>0</v>
      </c>
    </row>
    <row r="75" spans="1:16" ht="65.099999999999994" customHeight="1" x14ac:dyDescent="1.35">
      <c r="A75" s="111"/>
      <c r="B75" s="82"/>
      <c r="C75" s="82"/>
      <c r="D75" s="40"/>
      <c r="E75" s="45"/>
      <c r="F75" s="39"/>
      <c r="G75" s="39"/>
      <c r="H75" s="61"/>
      <c r="I75" s="49"/>
      <c r="J75" s="61"/>
      <c r="K75" s="48"/>
      <c r="L75" s="48"/>
      <c r="M75" s="40"/>
      <c r="N75" s="43"/>
      <c r="O75" s="48"/>
    </row>
    <row r="76" spans="1:16" ht="65.099999999999994" customHeight="1" x14ac:dyDescent="1.35">
      <c r="A76" s="109" t="s">
        <v>77</v>
      </c>
      <c r="B76" s="83"/>
      <c r="C76" s="83"/>
      <c r="D76" s="84"/>
      <c r="E76" s="85"/>
      <c r="F76" s="86"/>
      <c r="G76" s="86"/>
      <c r="H76" s="85"/>
      <c r="I76" s="87"/>
      <c r="J76" s="85"/>
      <c r="K76" s="87"/>
      <c r="L76" s="87"/>
      <c r="M76" s="84"/>
      <c r="N76" s="88"/>
      <c r="O76" s="87"/>
      <c r="P76" s="85"/>
    </row>
    <row r="77" spans="1:16" ht="65.099999999999994" customHeight="1" x14ac:dyDescent="1.35">
      <c r="A77" s="110" t="s">
        <v>78</v>
      </c>
      <c r="B77" s="89"/>
      <c r="C77" s="90"/>
      <c r="D77" s="52">
        <f>D78+D79</f>
        <v>0</v>
      </c>
      <c r="E77" s="52">
        <f>E78+E79</f>
        <v>0</v>
      </c>
      <c r="F77" s="52">
        <f>F78+F79</f>
        <v>0</v>
      </c>
      <c r="G77" s="34">
        <f>G78+G79</f>
        <v>0</v>
      </c>
      <c r="H77" s="61"/>
      <c r="I77" s="48"/>
      <c r="J77" s="54">
        <f>J78+J79</f>
        <v>0</v>
      </c>
      <c r="K77" s="44"/>
      <c r="L77" s="48"/>
      <c r="M77" s="40"/>
      <c r="N77" s="43"/>
      <c r="O77" s="48"/>
    </row>
    <row r="78" spans="1:16" ht="65.099999999999994" customHeight="1" x14ac:dyDescent="1.35">
      <c r="A78" s="111" t="s">
        <v>79</v>
      </c>
      <c r="B78" s="82"/>
      <c r="C78" s="91"/>
      <c r="D78" s="40"/>
      <c r="E78" s="45">
        <v>0</v>
      </c>
      <c r="F78" s="46">
        <v>0</v>
      </c>
      <c r="G78" s="39"/>
      <c r="H78" s="38">
        <v>0</v>
      </c>
      <c r="I78" s="48">
        <v>0</v>
      </c>
      <c r="J78" s="61"/>
      <c r="K78" s="48"/>
      <c r="L78" s="44"/>
      <c r="M78" s="40"/>
      <c r="N78" s="43"/>
      <c r="O78" s="48"/>
    </row>
    <row r="79" spans="1:16" ht="65.099999999999994" customHeight="1" x14ac:dyDescent="1.35">
      <c r="A79" s="111" t="s">
        <v>80</v>
      </c>
      <c r="B79" s="91"/>
      <c r="C79" s="91"/>
      <c r="D79" s="40"/>
      <c r="E79" s="45">
        <v>0</v>
      </c>
      <c r="F79" s="46"/>
      <c r="G79" s="39"/>
      <c r="H79" s="61">
        <v>0</v>
      </c>
      <c r="I79" s="48">
        <v>0</v>
      </c>
      <c r="J79" s="54"/>
      <c r="K79" s="48"/>
      <c r="L79" s="48"/>
      <c r="M79" s="40"/>
      <c r="N79" s="43"/>
      <c r="O79" s="48"/>
    </row>
    <row r="80" spans="1:16" ht="65.099999999999994" customHeight="1" x14ac:dyDescent="1.35">
      <c r="A80" s="110" t="s">
        <v>81</v>
      </c>
      <c r="B80" s="89"/>
      <c r="C80" s="89"/>
      <c r="D80" s="52">
        <f>D81+D82</f>
        <v>0</v>
      </c>
      <c r="E80" s="52">
        <f>E81+E82</f>
        <v>0</v>
      </c>
      <c r="F80" s="52">
        <f>F81+F82</f>
        <v>0</v>
      </c>
      <c r="G80" s="34">
        <f>G81+G82</f>
        <v>0</v>
      </c>
      <c r="H80" s="61"/>
      <c r="I80" s="48"/>
      <c r="J80" s="61"/>
      <c r="K80" s="48"/>
      <c r="L80" s="48"/>
      <c r="M80" s="40"/>
      <c r="N80" s="43"/>
      <c r="O80" s="48"/>
    </row>
    <row r="81" spans="1:16" ht="65.099999999999994" customHeight="1" x14ac:dyDescent="1.35">
      <c r="A81" s="111" t="s">
        <v>82</v>
      </c>
      <c r="B81" s="82"/>
      <c r="C81" s="82"/>
      <c r="D81" s="37">
        <f>SUM(E81:P81)</f>
        <v>0</v>
      </c>
      <c r="E81" s="45">
        <v>0</v>
      </c>
      <c r="F81" s="46">
        <v>0</v>
      </c>
      <c r="G81" s="39"/>
      <c r="H81" s="39">
        <v>0</v>
      </c>
      <c r="I81" s="44">
        <v>0</v>
      </c>
      <c r="J81" s="54"/>
      <c r="K81" s="44"/>
      <c r="L81" s="44"/>
      <c r="M81" s="40"/>
      <c r="N81" s="43"/>
      <c r="O81" s="44"/>
    </row>
    <row r="82" spans="1:16" ht="65.099999999999994" customHeight="1" x14ac:dyDescent="1.35">
      <c r="A82" s="111" t="s">
        <v>83</v>
      </c>
      <c r="B82" s="82"/>
      <c r="C82" s="82"/>
      <c r="D82" s="40"/>
      <c r="E82" s="45">
        <v>0</v>
      </c>
      <c r="F82" s="46">
        <v>0</v>
      </c>
      <c r="G82" s="39"/>
      <c r="H82" s="61">
        <v>0</v>
      </c>
      <c r="I82" s="48">
        <v>0</v>
      </c>
      <c r="J82" s="61"/>
      <c r="K82" s="48"/>
      <c r="L82" s="48"/>
      <c r="M82" s="40"/>
      <c r="N82" s="43"/>
      <c r="O82" s="48"/>
    </row>
    <row r="83" spans="1:16" ht="65.099999999999994" customHeight="1" x14ac:dyDescent="1.35">
      <c r="A83" s="110" t="s">
        <v>84</v>
      </c>
      <c r="B83" s="89"/>
      <c r="C83" s="89"/>
      <c r="D83" s="52">
        <f>D84</f>
        <v>0</v>
      </c>
      <c r="E83" s="52">
        <f>E84</f>
        <v>0</v>
      </c>
      <c r="F83" s="52">
        <f>F84</f>
        <v>0</v>
      </c>
      <c r="G83" s="34">
        <f>G84</f>
        <v>0</v>
      </c>
      <c r="H83" s="61"/>
      <c r="I83" s="48"/>
      <c r="J83" s="61"/>
      <c r="K83" s="48"/>
      <c r="L83" s="48"/>
      <c r="M83" s="40"/>
      <c r="N83" s="43"/>
      <c r="O83" s="48"/>
    </row>
    <row r="84" spans="1:16" ht="65.099999999999994" customHeight="1" x14ac:dyDescent="1.35">
      <c r="A84" s="111" t="s">
        <v>85</v>
      </c>
      <c r="B84" s="82"/>
      <c r="C84" s="82"/>
      <c r="D84" s="40"/>
      <c r="E84" s="45">
        <v>0</v>
      </c>
      <c r="F84" s="46">
        <v>0</v>
      </c>
      <c r="G84" s="39"/>
      <c r="H84" s="61">
        <v>0</v>
      </c>
      <c r="I84" s="48">
        <v>0</v>
      </c>
      <c r="J84" s="61"/>
      <c r="K84" s="48"/>
      <c r="L84" s="48"/>
      <c r="M84" s="40"/>
      <c r="N84" s="43"/>
      <c r="O84" s="48"/>
    </row>
    <row r="85" spans="1:16" s="5" customFormat="1" ht="65.099999999999994" customHeight="1" x14ac:dyDescent="1.35">
      <c r="A85" s="112" t="s">
        <v>86</v>
      </c>
      <c r="B85" s="92"/>
      <c r="C85" s="92"/>
      <c r="D85" s="93">
        <f>D77+D80+D83</f>
        <v>0</v>
      </c>
      <c r="E85" s="93">
        <f>E77+E80+E83</f>
        <v>0</v>
      </c>
      <c r="F85" s="93">
        <f>F77+F80+F83</f>
        <v>0</v>
      </c>
      <c r="G85" s="94">
        <f>G77+G80+G83</f>
        <v>0</v>
      </c>
      <c r="H85" s="77">
        <f>SUM(H76:H84)</f>
        <v>0</v>
      </c>
      <c r="I85" s="77">
        <f>SUM(I76:I84)</f>
        <v>0</v>
      </c>
      <c r="J85" s="79"/>
      <c r="K85" s="79"/>
      <c r="L85" s="79"/>
      <c r="M85" s="80"/>
      <c r="N85" s="81"/>
      <c r="O85" s="79"/>
      <c r="P85" s="79"/>
    </row>
    <row r="86" spans="1:16" ht="65.099999999999994" customHeight="1" x14ac:dyDescent="1.35">
      <c r="A86" s="113"/>
      <c r="B86" s="95"/>
      <c r="C86" s="95"/>
      <c r="D86" s="40"/>
      <c r="E86" s="61"/>
      <c r="F86" s="39"/>
      <c r="G86" s="39"/>
      <c r="H86" s="61"/>
      <c r="I86" s="48"/>
      <c r="J86" s="61"/>
      <c r="K86" s="48"/>
      <c r="L86" s="48"/>
      <c r="M86" s="40"/>
      <c r="N86" s="43"/>
      <c r="O86" s="48"/>
    </row>
    <row r="87" spans="1:16" s="5" customFormat="1" ht="65.099999999999994" customHeight="1" x14ac:dyDescent="1.35">
      <c r="A87" s="112" t="s">
        <v>87</v>
      </c>
      <c r="B87" s="96">
        <f>B74+B85</f>
        <v>326979786</v>
      </c>
      <c r="C87" s="96">
        <f>C74+C85</f>
        <v>-501734.70999999996</v>
      </c>
      <c r="D87" s="97">
        <f t="shared" ref="D87:I87" si="14">SUM(D85,D74)</f>
        <v>64285062.100000001</v>
      </c>
      <c r="E87" s="97">
        <f t="shared" si="14"/>
        <v>19692357.050000001</v>
      </c>
      <c r="F87" s="97">
        <f t="shared" si="14"/>
        <v>22332417.510000002</v>
      </c>
      <c r="G87" s="97">
        <f t="shared" si="14"/>
        <v>28947288.030000001</v>
      </c>
      <c r="H87" s="98">
        <f t="shared" si="14"/>
        <v>0</v>
      </c>
      <c r="I87" s="98">
        <f t="shared" si="14"/>
        <v>-23710493.080000006</v>
      </c>
      <c r="J87" s="99">
        <f t="shared" ref="J87:P87" si="15">SUM(J85,J74)</f>
        <v>0</v>
      </c>
      <c r="K87" s="99">
        <f t="shared" si="15"/>
        <v>-17099234.379999999</v>
      </c>
      <c r="L87" s="99">
        <f t="shared" si="15"/>
        <v>0</v>
      </c>
      <c r="M87" s="100">
        <f t="shared" si="15"/>
        <v>1226944.1399999999</v>
      </c>
      <c r="N87" s="101">
        <f t="shared" si="15"/>
        <v>0</v>
      </c>
      <c r="O87" s="100">
        <f t="shared" si="15"/>
        <v>0</v>
      </c>
      <c r="P87" s="99">
        <f t="shared" si="15"/>
        <v>0</v>
      </c>
    </row>
    <row r="88" spans="1:16" ht="65.099999999999994" customHeight="1" x14ac:dyDescent="1.35">
      <c r="B88" s="102"/>
      <c r="C88" s="102"/>
      <c r="D88" s="40"/>
      <c r="E88" s="61"/>
      <c r="F88" s="39"/>
      <c r="G88" s="39"/>
      <c r="H88" s="61"/>
      <c r="I88" s="48"/>
      <c r="J88" s="61"/>
      <c r="K88" s="48"/>
      <c r="L88" s="48"/>
      <c r="M88" s="40"/>
      <c r="N88" s="43"/>
      <c r="O88" s="48"/>
    </row>
    <row r="89" spans="1:16" ht="155.25" customHeight="1" x14ac:dyDescent="2.0499999999999998">
      <c r="A89" s="107" t="s">
        <v>92</v>
      </c>
      <c r="C89" s="25"/>
      <c r="E89" s="20"/>
      <c r="K89" s="5"/>
      <c r="L89" s="5"/>
      <c r="M89" s="2"/>
      <c r="N89" s="21"/>
      <c r="O89" s="5"/>
    </row>
    <row r="90" spans="1:16" ht="240.75" customHeight="1" x14ac:dyDescent="1.35">
      <c r="A90" s="127" t="s">
        <v>98</v>
      </c>
      <c r="B90" s="127"/>
      <c r="C90" s="127"/>
      <c r="D90" s="127"/>
      <c r="E90" s="127"/>
      <c r="K90" s="5"/>
      <c r="L90" s="5"/>
      <c r="M90" s="2"/>
      <c r="N90" s="21"/>
      <c r="O90" s="5"/>
    </row>
    <row r="91" spans="1:16" ht="187.5" customHeight="1" x14ac:dyDescent="1.35">
      <c r="A91" s="127" t="s">
        <v>93</v>
      </c>
      <c r="B91" s="127"/>
      <c r="C91" s="127"/>
      <c r="D91" s="127"/>
      <c r="E91" s="127"/>
      <c r="F91" s="116"/>
      <c r="K91" s="5"/>
      <c r="L91" s="5"/>
      <c r="M91" s="2"/>
      <c r="N91" s="21"/>
      <c r="O91" s="5"/>
    </row>
    <row r="92" spans="1:16" ht="65.099999999999994" customHeight="1" x14ac:dyDescent="1.35">
      <c r="A92" s="127"/>
      <c r="B92" s="127"/>
      <c r="C92" s="127"/>
      <c r="D92" s="127"/>
      <c r="K92" s="5"/>
      <c r="L92" s="5"/>
      <c r="M92" s="2"/>
      <c r="N92" s="21"/>
      <c r="O92" s="5"/>
    </row>
    <row r="93" spans="1:16" ht="289.5" customHeight="1" x14ac:dyDescent="1.35">
      <c r="A93" s="127" t="s">
        <v>94</v>
      </c>
      <c r="B93" s="127"/>
      <c r="C93" s="127"/>
      <c r="D93" s="127"/>
      <c r="E93" s="127"/>
      <c r="F93" s="116"/>
      <c r="K93" s="5"/>
      <c r="L93" s="5"/>
      <c r="M93" s="2"/>
      <c r="N93" s="21"/>
      <c r="O93" s="5"/>
    </row>
    <row r="94" spans="1:16" ht="65.099999999999994" customHeight="1" x14ac:dyDescent="1.35">
      <c r="A94" s="121"/>
      <c r="B94" s="117"/>
      <c r="C94" s="117"/>
      <c r="D94" s="117"/>
      <c r="E94" s="117"/>
      <c r="F94" s="116"/>
      <c r="K94" s="5"/>
      <c r="L94" s="5"/>
      <c r="M94" s="2"/>
      <c r="N94" s="21"/>
      <c r="O94" s="5"/>
    </row>
    <row r="95" spans="1:16" ht="65.099999999999994" customHeight="1" x14ac:dyDescent="1.35">
      <c r="A95" s="124"/>
      <c r="B95" s="124"/>
      <c r="C95" s="124"/>
      <c r="D95" s="124"/>
      <c r="E95" s="124"/>
      <c r="F95" s="116"/>
      <c r="K95" s="5"/>
      <c r="L95" s="5"/>
      <c r="M95" s="2"/>
      <c r="N95" s="21"/>
      <c r="O95" s="5"/>
    </row>
    <row r="96" spans="1:16" ht="65.099999999999994" customHeight="1" x14ac:dyDescent="1.35">
      <c r="A96" s="124"/>
      <c r="B96" s="124"/>
      <c r="C96" s="124"/>
      <c r="D96" s="124"/>
      <c r="E96" s="124"/>
      <c r="F96" s="116"/>
      <c r="K96" s="5"/>
      <c r="L96" s="5"/>
      <c r="M96" s="2"/>
      <c r="N96" s="21"/>
      <c r="O96" s="5"/>
    </row>
    <row r="97" spans="1:15" ht="65.099999999999994" customHeight="1" x14ac:dyDescent="1.35">
      <c r="A97" s="124"/>
      <c r="B97" s="124"/>
      <c r="C97" s="124"/>
      <c r="D97" s="124"/>
      <c r="E97" s="124"/>
      <c r="F97" s="116"/>
      <c r="K97" s="5"/>
      <c r="L97" s="5"/>
      <c r="M97" s="2"/>
      <c r="N97" s="21"/>
      <c r="O97" s="5"/>
    </row>
    <row r="98" spans="1:15" ht="65.099999999999994" customHeight="1" x14ac:dyDescent="1.35">
      <c r="A98" s="121"/>
      <c r="B98" s="117"/>
      <c r="C98" s="117"/>
      <c r="D98" s="117"/>
      <c r="E98" s="117"/>
      <c r="F98" s="116"/>
      <c r="K98" s="5"/>
      <c r="L98" s="5"/>
      <c r="M98" s="2"/>
      <c r="N98" s="21"/>
      <c r="O98" s="5"/>
    </row>
    <row r="99" spans="1:15" ht="65.099999999999994" customHeight="1" x14ac:dyDescent="1.35">
      <c r="A99" s="121"/>
      <c r="B99" s="117"/>
      <c r="C99" s="117"/>
      <c r="D99" s="117"/>
      <c r="E99" s="117"/>
      <c r="F99" s="116"/>
      <c r="K99" s="5"/>
      <c r="L99" s="5"/>
      <c r="M99" s="2"/>
      <c r="N99" s="21"/>
      <c r="O99" s="5"/>
    </row>
    <row r="100" spans="1:15" ht="59.25" customHeight="1" x14ac:dyDescent="1.35">
      <c r="A100" s="121"/>
      <c r="B100" s="117"/>
      <c r="C100" s="117"/>
      <c r="D100" s="117"/>
      <c r="E100" s="117"/>
      <c r="F100" s="116"/>
      <c r="K100" s="5"/>
      <c r="L100" s="5"/>
      <c r="M100" s="2"/>
      <c r="N100" s="21"/>
      <c r="O100" s="5"/>
    </row>
    <row r="101" spans="1:15" ht="64.5" hidden="1" customHeight="1" x14ac:dyDescent="1.35">
      <c r="A101" s="121"/>
      <c r="B101" s="117"/>
      <c r="C101" s="117"/>
      <c r="D101" s="117"/>
      <c r="E101" s="117"/>
      <c r="F101" s="116"/>
      <c r="K101" s="5"/>
      <c r="L101" s="5"/>
      <c r="M101" s="2"/>
      <c r="N101" s="21"/>
      <c r="O101" s="5"/>
    </row>
    <row r="102" spans="1:15" ht="64.5" hidden="1" customHeight="1" x14ac:dyDescent="1.35">
      <c r="A102" s="114"/>
      <c r="B102" s="26"/>
      <c r="C102" s="26"/>
      <c r="D102" s="26"/>
      <c r="E102" s="26"/>
      <c r="F102" s="26"/>
      <c r="K102" s="5"/>
      <c r="L102" s="5"/>
      <c r="M102" s="2"/>
      <c r="N102" s="21"/>
      <c r="O102" s="5"/>
    </row>
    <row r="103" spans="1:15" ht="150" customHeight="1" x14ac:dyDescent="1.8">
      <c r="A103" s="125" t="s">
        <v>99</v>
      </c>
      <c r="B103" s="125"/>
      <c r="C103" s="125"/>
      <c r="D103" s="125"/>
      <c r="E103" s="125"/>
      <c r="F103" s="125"/>
      <c r="G103" s="125"/>
      <c r="H103" s="123"/>
      <c r="I103" s="123"/>
      <c r="J103" s="123"/>
      <c r="K103" s="123"/>
      <c r="L103" s="123"/>
      <c r="M103" s="123"/>
      <c r="N103" s="123"/>
      <c r="O103" s="119"/>
    </row>
    <row r="104" spans="1:15" ht="118.5" customHeight="1" x14ac:dyDescent="2.0499999999999998">
      <c r="A104" s="126" t="s">
        <v>88</v>
      </c>
      <c r="B104" s="126"/>
      <c r="C104" s="126"/>
      <c r="D104" s="126"/>
      <c r="E104" s="126"/>
      <c r="F104" s="126"/>
      <c r="G104" s="126"/>
      <c r="H104" s="120"/>
      <c r="I104" s="120"/>
      <c r="J104" s="120"/>
      <c r="K104" s="120"/>
      <c r="L104" s="120"/>
      <c r="M104" s="120"/>
      <c r="N104" s="120"/>
      <c r="O104" s="120"/>
    </row>
    <row r="105" spans="1:15" ht="65.099999999999994" customHeight="1" x14ac:dyDescent="1.35">
      <c r="K105" s="5"/>
      <c r="L105" s="5"/>
      <c r="M105" s="2"/>
      <c r="N105" s="21"/>
      <c r="O105" s="5"/>
    </row>
    <row r="106" spans="1:15" ht="65.099999999999994" customHeight="1" x14ac:dyDescent="1.35">
      <c r="K106" s="5"/>
      <c r="L106" s="5"/>
      <c r="M106" s="2"/>
      <c r="N106" s="21"/>
      <c r="O106" s="5"/>
    </row>
    <row r="116" spans="1:14" ht="65.099999999999994" customHeight="1" x14ac:dyDescent="1.35">
      <c r="D116" s="23"/>
      <c r="E116" s="27"/>
      <c r="J116" s="22"/>
    </row>
    <row r="117" spans="1:14" ht="65.099999999999994" customHeight="1" x14ac:dyDescent="1.35">
      <c r="D117" s="23"/>
      <c r="E117" s="27"/>
      <c r="J117" s="22"/>
    </row>
    <row r="118" spans="1:14" ht="65.099999999999994" customHeight="1" x14ac:dyDescent="1.35">
      <c r="D118" s="23"/>
      <c r="E118" s="27"/>
    </row>
    <row r="119" spans="1:14" ht="65.099999999999994" customHeight="1" x14ac:dyDescent="1.35">
      <c r="D119" s="23"/>
      <c r="E119" s="27"/>
    </row>
    <row r="121" spans="1:14" ht="65.099999999999994" customHeight="1" x14ac:dyDescent="1.35">
      <c r="J121" s="22"/>
    </row>
    <row r="122" spans="1:14" ht="65.099999999999994" customHeight="1" x14ac:dyDescent="1.35">
      <c r="E122" s="20"/>
      <c r="N122" s="30"/>
    </row>
    <row r="123" spans="1:14" ht="65.099999999999994" customHeight="1" x14ac:dyDescent="1.35">
      <c r="A123" s="115"/>
      <c r="B123" s="31"/>
      <c r="C123" s="31"/>
    </row>
    <row r="127" spans="1:14" ht="65.099999999999994" customHeight="1" x14ac:dyDescent="1.35">
      <c r="H127" s="20"/>
    </row>
    <row r="129" spans="5:5" ht="65.099999999999994" customHeight="1" x14ac:dyDescent="1.35">
      <c r="E129" s="22"/>
    </row>
  </sheetData>
  <mergeCells count="9">
    <mergeCell ref="A7:G7"/>
    <mergeCell ref="A2:G2"/>
    <mergeCell ref="A1:G1"/>
    <mergeCell ref="A103:G103"/>
    <mergeCell ref="A104:G104"/>
    <mergeCell ref="A90:E90"/>
    <mergeCell ref="A92:D92"/>
    <mergeCell ref="A91:E91"/>
    <mergeCell ref="A93:E93"/>
  </mergeCells>
  <pageMargins left="0.59055118110236227" right="0.59055118110236227" top="0.78740157480314965" bottom="0.78740157480314965" header="0.31496062992125984" footer="0.31496062992125984"/>
  <pageSetup scale="10" fitToWidth="0" fitToHeight="3" orientation="portrait" horizontalDpi="4294967295" verticalDpi="4294967295" r:id="rId1"/>
  <headerFooter>
    <oddFooter>&amp;L&amp;8&amp;F&amp;C&amp;8Pág. &amp;P de &amp;N&amp;R&amp;8&amp;D-&amp;T</oddFooter>
  </headerFooter>
  <rowBreaks count="1" manualBreakCount="1">
    <brk id="7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 2026</vt:lpstr>
      <vt:lpstr>'Ejec. Presup 2026'!Área_de_impresión</vt:lpstr>
      <vt:lpstr>'Ejec. Presup 2026'!Títulos_a_imprimir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Morel Medina</dc:creator>
  <cp:lastModifiedBy>Clara Elena Morán Cruz</cp:lastModifiedBy>
  <cp:lastPrinted>2026-04-06T19:26:42Z</cp:lastPrinted>
  <dcterms:created xsi:type="dcterms:W3CDTF">2017-12-09T22:11:36Z</dcterms:created>
  <dcterms:modified xsi:type="dcterms:W3CDTF">2026-04-06T20:10:07Z</dcterms:modified>
</cp:coreProperties>
</file>